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Jan" sheetId="1" state="visible" r:id="rId2"/>
    <sheet name="Feb" sheetId="2" state="visible" r:id="rId3"/>
    <sheet name="Mar" sheetId="3" state="visible" r:id="rId4"/>
    <sheet name="Apr" sheetId="4" state="visible" r:id="rId5"/>
    <sheet name="May" sheetId="5" state="visible" r:id="rId6"/>
    <sheet name="Jun" sheetId="6" state="visible" r:id="rId7"/>
    <sheet name="Jul" sheetId="7" state="visible" r:id="rId8"/>
    <sheet name="Aug" sheetId="8" state="visible" r:id="rId9"/>
    <sheet name="Sep" sheetId="9" state="visible" r:id="rId10"/>
    <sheet name="Oct" sheetId="10" state="visible" r:id="rId11"/>
    <sheet name="Nov" sheetId="11" state="visible" r:id="rId12"/>
    <sheet name="Dec" sheetId="12" state="visible" r:id="rId1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Y325" authorId="0">
      <text>
        <r>
          <rPr>
            <sz val="11"/>
            <color rgb="FF000000"/>
            <rFont val="Calibri"/>
            <family val="2"/>
            <charset val="1"/>
          </rPr>
          <t xml:space="preserve">ops.e:
</t>
        </r>
        <r>
          <rPr>
            <sz val="9"/>
            <color rgb="FF000000"/>
            <rFont val="Tahoma"/>
            <family val="2"/>
            <charset val="1"/>
          </rPr>
          <t xml:space="preserve">Offline washing</t>
        </r>
      </text>
    </comment>
    <comment ref="AB294" authorId="0">
      <text>
        <r>
          <rPr>
            <sz val="11"/>
            <color rgb="FF000000"/>
            <rFont val="Calibri"/>
            <family val="2"/>
            <charset val="1"/>
          </rPr>
          <t xml:space="preserve">ops.e:
</t>
        </r>
        <r>
          <rPr>
            <sz val="9"/>
            <color rgb="FF000000"/>
            <rFont val="Tahoma"/>
            <family val="2"/>
            <charset val="1"/>
          </rPr>
          <t xml:space="preserve">EDG+Wapda import</t>
        </r>
      </text>
    </comment>
    <comment ref="AB298" authorId="0">
      <text>
        <r>
          <rPr>
            <sz val="11"/>
            <color rgb="FF000000"/>
            <rFont val="Calibri"/>
            <family val="2"/>
            <charset val="1"/>
          </rPr>
          <t xml:space="preserve">ops.e:
</t>
        </r>
        <r>
          <rPr>
            <sz val="9"/>
            <color rgb="FF000000"/>
            <rFont val="Tahoma"/>
            <family val="2"/>
            <charset val="1"/>
          </rPr>
          <t xml:space="preserve">EDG + Wapda Import</t>
        </r>
      </text>
    </comment>
    <comment ref="BZ147" authorId="0">
      <text>
        <r>
          <rPr>
            <sz val="11"/>
            <color rgb="FF000000"/>
            <rFont val="Calibri"/>
            <family val="2"/>
            <charset val="1"/>
          </rPr>
          <t xml:space="preserve">ops.e:
</t>
        </r>
        <r>
          <rPr>
            <sz val="9"/>
            <color rgb="FF000000"/>
            <rFont val="Tahoma"/>
            <family val="2"/>
            <charset val="1"/>
          </rPr>
          <t xml:space="preserve">Remained off from 0927~1008 hrs for replacement of inlet cartridge filter.</t>
        </r>
      </text>
    </comment>
  </commentList>
</comments>
</file>

<file path=xl/comments10.xml><?xml version="1.0" encoding="utf-8"?>
<comments xmlns="http://schemas.openxmlformats.org/spreadsheetml/2006/main" xmlns:xdr="http://schemas.openxmlformats.org/drawingml/2006/spreadsheetDrawing">
  <authors>
    <author> </author>
  </authors>
  <commentList>
    <comment ref="AB21" authorId="0">
      <text>
        <r>
          <rPr>
            <sz val="11"/>
            <color rgb="FF000000"/>
            <rFont val="Calibri"/>
            <family val="2"/>
            <charset val="1"/>
          </rPr>
          <t xml:space="preserve">ops.e:
</t>
        </r>
        <r>
          <rPr>
            <sz val="9"/>
            <color rgb="FF000000"/>
            <rFont val="Tahoma"/>
            <family val="2"/>
            <charset val="1"/>
          </rPr>
          <t xml:space="preserve">EDG+Wapda import</t>
        </r>
      </text>
    </comment>
    <comment ref="AB25" authorId="0">
      <text>
        <r>
          <rPr>
            <sz val="11"/>
            <color rgb="FF000000"/>
            <rFont val="Calibri"/>
            <family val="2"/>
            <charset val="1"/>
          </rPr>
          <t xml:space="preserve">ops.e:
</t>
        </r>
        <r>
          <rPr>
            <sz val="9"/>
            <color rgb="FF000000"/>
            <rFont val="Tahoma"/>
            <family val="2"/>
            <charset val="1"/>
          </rPr>
          <t xml:space="preserve">EDG + Wapda Import</t>
        </r>
      </text>
    </comment>
  </commentList>
</comments>
</file>

<file path=xl/comments11.xml><?xml version="1.0" encoding="utf-8"?>
<comments xmlns="http://schemas.openxmlformats.org/spreadsheetml/2006/main" xmlns:xdr="http://schemas.openxmlformats.org/drawingml/2006/spreadsheetDrawing">
  <authors>
    <author> </author>
  </authors>
  <commentList>
    <comment ref="Y24" authorId="0">
      <text>
        <r>
          <rPr>
            <sz val="11"/>
            <color rgb="FF000000"/>
            <rFont val="Calibri"/>
            <family val="2"/>
            <charset val="1"/>
          </rPr>
          <t xml:space="preserve">ops.e:
</t>
        </r>
        <r>
          <rPr>
            <sz val="9"/>
            <color rgb="FF000000"/>
            <rFont val="Tahoma"/>
            <family val="2"/>
            <charset val="1"/>
          </rPr>
          <t xml:space="preserve">Offline washing</t>
        </r>
      </text>
    </comment>
  </commentList>
</comments>
</file>

<file path=xl/comments5.xml><?xml version="1.0" encoding="utf-8"?>
<comments xmlns="http://schemas.openxmlformats.org/spreadsheetml/2006/main" xmlns:xdr="http://schemas.openxmlformats.org/drawingml/2006/spreadsheetDrawing">
  <authors>
    <author> </author>
  </authors>
  <commentList>
    <comment ref="BY28" authorId="0">
      <text>
        <r>
          <rPr>
            <sz val="11"/>
            <color rgb="FF000000"/>
            <rFont val="Calibri"/>
            <family val="2"/>
            <charset val="1"/>
          </rPr>
          <t xml:space="preserve">ops.e:
</t>
        </r>
        <r>
          <rPr>
            <sz val="9"/>
            <color rgb="FF000000"/>
            <rFont val="Tahoma"/>
            <family val="2"/>
            <charset val="1"/>
          </rPr>
          <t xml:space="preserve">Remained off from 0927~1008 hrs for replacement of inlet cartridge filter.</t>
        </r>
      </text>
    </comment>
  </commentList>
</comments>
</file>

<file path=xl/sharedStrings.xml><?xml version="1.0" encoding="utf-8"?>
<sst xmlns="http://schemas.openxmlformats.org/spreadsheetml/2006/main" count="2450" uniqueCount="421">
  <si>
    <t xml:space="preserve">Monthly Operational Returns Kabirwala</t>
  </si>
  <si>
    <t xml:space="preserve">Date </t>
  </si>
  <si>
    <t xml:space="preserve">Site Avg. Ambient Temp.F</t>
  </si>
  <si>
    <t xml:space="preserve">Site Avg. Relative Humidty %</t>
  </si>
  <si>
    <t xml:space="preserve">Site Ambient Temp Max</t>
  </si>
  <si>
    <t xml:space="preserve">Site Ambient Temp Min</t>
  </si>
  <si>
    <t xml:space="preserve">Base load hours CT1 – Hrs</t>
  </si>
  <si>
    <t xml:space="preserve">Base load hours CT1 – min</t>
  </si>
  <si>
    <t xml:space="preserve">Base load hours CT2 – Hrs</t>
  </si>
  <si>
    <t xml:space="preserve">Base load hours CT2 – min</t>
  </si>
  <si>
    <t xml:space="preserve">Standby hours CT1 – hrs</t>
  </si>
  <si>
    <t xml:space="preserve">Standby hours CT1 – min</t>
  </si>
  <si>
    <t xml:space="preserve">Standby hours CT2 – hrs</t>
  </si>
  <si>
    <t xml:space="preserve">Standby hours CT2 – min</t>
  </si>
  <si>
    <t xml:space="preserve">Plant ambient corrected Max Load – hrs</t>
  </si>
  <si>
    <t xml:space="preserve">Plant ambient corrected Max Load – min</t>
  </si>
  <si>
    <t xml:space="preserve"> Corrected Plant Capacity</t>
  </si>
  <si>
    <t xml:space="preserve">Ambient Corrected Daclared Avail'y (MWH)</t>
  </si>
  <si>
    <t xml:space="preserve">Plant WAPDA Dispatch (MWH)</t>
  </si>
  <si>
    <t xml:space="preserve">Net Plant Export (MWH)</t>
  </si>
  <si>
    <t xml:space="preserve">Gross Generation</t>
  </si>
  <si>
    <t xml:space="preserve">CT1 Average Cap (MW)</t>
  </si>
  <si>
    <t xml:space="preserve">CT1 Unavail minutes</t>
  </si>
  <si>
    <t xml:space="preserve">CT2 Average Cap (MW)</t>
  </si>
  <si>
    <t xml:space="preserve">CT2 Unavail minutes</t>
  </si>
  <si>
    <t xml:space="preserve">ST Average Cap (MW)</t>
  </si>
  <si>
    <t xml:space="preserve">ST Unavail minutes</t>
  </si>
  <si>
    <t xml:space="preserve">Plant Aux Load including Colony Load MWH</t>
  </si>
  <si>
    <r>
      <rPr>
        <sz val="8"/>
        <rFont val="Arial"/>
        <family val="2"/>
      </rPr>
      <t xml:space="preserve">Differenece</t>
    </r>
    <r>
      <rPr>
        <sz val="10"/>
        <rFont val="Arial"/>
        <family val="0"/>
      </rPr>
      <t xml:space="preserve"> (+/-) MW</t>
    </r>
  </si>
  <si>
    <t xml:space="preserve">Maximum Daily Generation</t>
  </si>
  <si>
    <t xml:space="preserve">Daily Load Factor</t>
  </si>
  <si>
    <t xml:space="preserve">Avg. Corrected Plant Capacity</t>
  </si>
  <si>
    <t xml:space="preserve">Plant Capacity Factor</t>
  </si>
  <si>
    <t xml:space="preserve">Plant Availability  Factor</t>
  </si>
  <si>
    <t xml:space="preserve">Equivalent Plant Availability</t>
  </si>
  <si>
    <t xml:space="preserve">LBtu gas flow (mmscf/day)</t>
  </si>
  <si>
    <r>
      <rPr>
        <b val="true"/>
        <vertAlign val="superscript"/>
        <sz val="9"/>
        <rFont val="Arial"/>
        <family val="2"/>
      </rPr>
      <t xml:space="preserve">1</t>
    </r>
    <r>
      <rPr>
        <sz val="9"/>
        <rFont val="Arial"/>
        <family val="2"/>
      </rPr>
      <t xml:space="preserve"> LBtu gas (Average Btu/scf) </t>
    </r>
  </si>
  <si>
    <r>
      <rPr>
        <b val="true"/>
        <vertAlign val="superscript"/>
        <sz val="9"/>
        <rFont val="Arial"/>
        <family val="2"/>
        <charset val="1"/>
      </rPr>
      <t xml:space="preserve">1</t>
    </r>
    <r>
      <rPr>
        <sz val="9"/>
        <rFont val="Arial"/>
        <family val="2"/>
        <charset val="1"/>
      </rPr>
      <t xml:space="preserve"> HBtu gas flow (mmscf/day)</t>
    </r>
  </si>
  <si>
    <r>
      <rPr>
        <b val="true"/>
        <vertAlign val="superscript"/>
        <sz val="9"/>
        <rFont val="Arial"/>
        <family val="2"/>
      </rPr>
      <t xml:space="preserve">1</t>
    </r>
    <r>
      <rPr>
        <sz val="9"/>
        <rFont val="Arial"/>
        <family val="2"/>
      </rPr>
      <t xml:space="preserve"> HBtu gas flow (mmscf/day)</t>
    </r>
  </si>
  <si>
    <r>
      <rPr>
        <b val="true"/>
        <vertAlign val="superscript"/>
        <sz val="9"/>
        <rFont val="Arial"/>
        <family val="2"/>
      </rPr>
      <t xml:space="preserve">1</t>
    </r>
    <r>
      <rPr>
        <sz val="9"/>
        <rFont val="Arial"/>
        <family val="2"/>
      </rPr>
      <t xml:space="preserve"> HBtu gas (Average Btu/scf) </t>
    </r>
  </si>
  <si>
    <t xml:space="preserve">HBTU MMBTU</t>
  </si>
  <si>
    <t xml:space="preserve">HHV Net Heat Rate (Btu/Kwh)</t>
  </si>
  <si>
    <t xml:space="preserve">Avg. declared availability</t>
  </si>
  <si>
    <t xml:space="preserve">CT1    Derated  MW</t>
  </si>
  <si>
    <t xml:space="preserve">CT1 derated mintutes</t>
  </si>
  <si>
    <t xml:space="preserve">CT-2 derated MW</t>
  </si>
  <si>
    <t xml:space="preserve">CT-2 derated mintutes</t>
  </si>
  <si>
    <t xml:space="preserve">ST derated MW</t>
  </si>
  <si>
    <t xml:space="preserve">ST derated mintutes</t>
  </si>
  <si>
    <t xml:space="preserve">WAPDA Backfeed (MWH)</t>
  </si>
  <si>
    <t xml:space="preserve"> CT-1 Gross Generation (MWH)</t>
  </si>
  <si>
    <t xml:space="preserve"> CT-2 Gross Generation (MWH)</t>
  </si>
  <si>
    <t xml:space="preserve"> STG Gross Generation (MWH)</t>
  </si>
  <si>
    <t xml:space="preserve"> CT-1 &amp; CT-2 MWH difference </t>
  </si>
  <si>
    <t xml:space="preserve"> Base load  Heat Rate</t>
  </si>
  <si>
    <t xml:space="preserve">STG load</t>
  </si>
  <si>
    <t xml:space="preserve">DB1</t>
  </si>
  <si>
    <t xml:space="preserve">DB2</t>
  </si>
  <si>
    <t xml:space="preserve">CT1 </t>
  </si>
  <si>
    <t xml:space="preserve">CT1 Gas flow</t>
  </si>
  <si>
    <t xml:space="preserve">CT2 Gas flow</t>
  </si>
  <si>
    <t xml:space="preserve">Pamb</t>
  </si>
  <si>
    <t xml:space="preserve">Freq. Hz</t>
  </si>
  <si>
    <t xml:space="preserve">LBTU Gas Specific gravity</t>
  </si>
  <si>
    <t xml:space="preserve">CT-1 compressor efficiency(%)</t>
  </si>
  <si>
    <t xml:space="preserve">CT-2 compressor efficiency(%)</t>
  </si>
  <si>
    <t xml:space="preserve">CT-1                 Heat Rate (Btu/Kwh)</t>
  </si>
  <si>
    <t xml:space="preserve">CT-2                Heat Rate (Btu/Kwh)</t>
  </si>
  <si>
    <t xml:space="preserve">DB(1+2)</t>
  </si>
  <si>
    <t xml:space="preserve">DB-1 Ops Hours</t>
  </si>
  <si>
    <t xml:space="preserve">DB-2 Ops Hours</t>
  </si>
  <si>
    <t xml:space="preserve">CT-1 Wetcomprssion Ops Hours</t>
  </si>
  <si>
    <t xml:space="preserve">RO  Operation Hours</t>
  </si>
  <si>
    <t xml:space="preserve">CT1</t>
  </si>
  <si>
    <t xml:space="preserve">CT2</t>
  </si>
  <si>
    <t xml:space="preserve">mmscf/d</t>
  </si>
  <si>
    <t xml:space="preserve">WetC flow</t>
  </si>
  <si>
    <t xml:space="preserve">HBTU KPPH </t>
  </si>
  <si>
    <t xml:space="preserve">LBTU KPPH</t>
  </si>
  <si>
    <t xml:space="preserve">mbar</t>
  </si>
  <si>
    <t xml:space="preserve">Hz</t>
  </si>
  <si>
    <t xml:space="preserve">Max</t>
  </si>
  <si>
    <t xml:space="preserve">Min</t>
  </si>
  <si>
    <t xml:space="preserve">hrs</t>
  </si>
  <si>
    <t xml:space="preserve">min</t>
  </si>
  <si>
    <t xml:space="preserve">gpm</t>
  </si>
  <si>
    <t xml:space="preserve">Week 1</t>
  </si>
  <si>
    <t xml:space="preserve">Week 2</t>
  </si>
  <si>
    <t xml:space="preserve">0..9157</t>
  </si>
  <si>
    <t xml:space="preserve">Week 3</t>
  </si>
  <si>
    <t xml:space="preserve">Week 4</t>
  </si>
  <si>
    <t xml:space="preserve">Week 5</t>
  </si>
  <si>
    <t xml:space="preserve">Week 6</t>
  </si>
  <si>
    <t xml:space="preserve">Week 7</t>
  </si>
  <si>
    <t xml:space="preserve">Week 8</t>
  </si>
  <si>
    <t xml:space="preserve">Week 9</t>
  </si>
  <si>
    <t xml:space="preserve">Week 10</t>
  </si>
  <si>
    <t xml:space="preserve">Week 11</t>
  </si>
  <si>
    <t xml:space="preserve">Week 12</t>
  </si>
  <si>
    <t xml:space="preserve">Week 13</t>
  </si>
  <si>
    <t xml:space="preserve">Week 14</t>
  </si>
  <si>
    <t xml:space="preserve">Week 15</t>
  </si>
  <si>
    <t xml:space="preserve">Week 16</t>
  </si>
  <si>
    <t xml:space="preserve">Week 17 </t>
  </si>
  <si>
    <t xml:space="preserve">Week 18</t>
  </si>
  <si>
    <t xml:space="preserve">Week 19</t>
  </si>
  <si>
    <t xml:space="preserve">Week 20</t>
  </si>
  <si>
    <t xml:space="preserve">Week 21</t>
  </si>
  <si>
    <t xml:space="preserve">Week 22</t>
  </si>
  <si>
    <t xml:space="preserve">Week 23</t>
  </si>
  <si>
    <t xml:space="preserve">Week 24</t>
  </si>
  <si>
    <t xml:space="preserve">Week 25</t>
  </si>
  <si>
    <t xml:space="preserve">Week 26</t>
  </si>
  <si>
    <t xml:space="preserve">Week 27</t>
  </si>
  <si>
    <t xml:space="preserve">Week 28</t>
  </si>
  <si>
    <t xml:space="preserve">Week 29</t>
  </si>
  <si>
    <t xml:space="preserve">Week 30</t>
  </si>
  <si>
    <t xml:space="preserve">Week 31</t>
  </si>
  <si>
    <t xml:space="preserve">Week 32</t>
  </si>
  <si>
    <t xml:space="preserve">Week 33</t>
  </si>
  <si>
    <t xml:space="preserve">Week 34</t>
  </si>
  <si>
    <t xml:space="preserve">Week 35</t>
  </si>
  <si>
    <t xml:space="preserve">Week 36</t>
  </si>
  <si>
    <t xml:space="preserve">Week 37</t>
  </si>
  <si>
    <t xml:space="preserve">Week 38</t>
  </si>
  <si>
    <t xml:space="preserve">Week 39</t>
  </si>
  <si>
    <t xml:space="preserve">Week 40</t>
  </si>
  <si>
    <t xml:space="preserve">Week 41</t>
  </si>
  <si>
    <t xml:space="preserve">Week 42</t>
  </si>
  <si>
    <t xml:space="preserve">Week 43</t>
  </si>
  <si>
    <t xml:space="preserve">Week 45</t>
  </si>
  <si>
    <t xml:space="preserve">Week 46</t>
  </si>
  <si>
    <t xml:space="preserve">Week 47</t>
  </si>
  <si>
    <t xml:space="preserve">Week 48</t>
  </si>
  <si>
    <t xml:space="preserve">--</t>
  </si>
  <si>
    <t xml:space="preserve">Week 49</t>
  </si>
  <si>
    <t xml:space="preserve">Week 50</t>
  </si>
  <si>
    <t xml:space="preserve">Week 51</t>
  </si>
  <si>
    <t xml:space="preserve">Week 52</t>
  </si>
  <si>
    <t xml:space="preserve">Week 53</t>
  </si>
  <si>
    <t xml:space="preserve">Site Ambient Temp</t>
  </si>
  <si>
    <t xml:space="preserve">Base load hours</t>
  </si>
  <si>
    <t xml:space="preserve">Standby hours</t>
  </si>
  <si>
    <t xml:space="preserve">Plant ambient corrected Max Load</t>
  </si>
  <si>
    <r>
      <rPr>
        <sz val="8"/>
        <rFont val="Arial"/>
        <family val="2"/>
        <charset val="1"/>
      </rPr>
      <t xml:space="preserve">Differenece</t>
    </r>
    <r>
      <rPr>
        <sz val="10"/>
        <rFont val="Arial"/>
        <family val="2"/>
        <charset val="1"/>
      </rPr>
      <t xml:space="preserve"> (+/-) MW</t>
    </r>
  </si>
  <si>
    <r>
      <rPr>
        <b val="true"/>
        <vertAlign val="superscript"/>
        <sz val="9"/>
        <rFont val="Arial"/>
        <family val="2"/>
        <charset val="1"/>
      </rPr>
      <t xml:space="preserve">1</t>
    </r>
    <r>
      <rPr>
        <sz val="9"/>
        <rFont val="Arial"/>
        <family val="2"/>
        <charset val="1"/>
      </rPr>
      <t xml:space="preserve"> LBtu gas (Average Btu/scf) </t>
    </r>
  </si>
  <si>
    <t xml:space="preserve">LBTU MMBTU</t>
  </si>
  <si>
    <r>
      <rPr>
        <b val="true"/>
        <vertAlign val="superscript"/>
        <sz val="9"/>
        <rFont val="Arial"/>
        <family val="2"/>
        <charset val="1"/>
      </rPr>
      <t xml:space="preserve">1</t>
    </r>
    <r>
      <rPr>
        <sz val="9"/>
        <rFont val="Arial"/>
        <family val="2"/>
        <charset val="1"/>
      </rPr>
      <t xml:space="preserve"> HBtu gas (Average Btu/scf) </t>
    </r>
  </si>
  <si>
    <t xml:space="preserve">Part load     Heat Rate</t>
  </si>
  <si>
    <t xml:space="preserve">Monthly</t>
  </si>
  <si>
    <t xml:space="preserve">Totals</t>
  </si>
  <si>
    <t xml:space="preserve">Avg.F</t>
  </si>
  <si>
    <t xml:space="preserve">% Avg.</t>
  </si>
  <si>
    <t xml:space="preserve">M Avg</t>
  </si>
  <si>
    <t xml:space="preserve">m Avg</t>
  </si>
  <si>
    <t xml:space="preserve">Avg Int Avi</t>
  </si>
  <si>
    <t xml:space="preserve">Avg Ext Avi</t>
  </si>
  <si>
    <t xml:space="preserve">MWhr Total</t>
  </si>
  <si>
    <t xml:space="preserve">MW Avg</t>
  </si>
  <si>
    <t xml:space="preserve">Total min</t>
  </si>
  <si>
    <t xml:space="preserve">Avg MW</t>
  </si>
  <si>
    <t xml:space="preserve"> MWhr</t>
  </si>
  <si>
    <t xml:space="preserve">Total MW</t>
  </si>
  <si>
    <t xml:space="preserve">Av Max D/Gen</t>
  </si>
  <si>
    <t xml:space="preserve">Av. DailyLF</t>
  </si>
  <si>
    <t xml:space="preserve">Avg.</t>
  </si>
  <si>
    <t xml:space="preserve">Total</t>
  </si>
  <si>
    <t xml:space="preserve">Weeks data</t>
  </si>
  <si>
    <t xml:space="preserve">Site Avg. Amb. Temp F</t>
  </si>
  <si>
    <t xml:space="preserve">Site Avg. Relative humidity %</t>
  </si>
  <si>
    <t xml:space="preserve">Site Maximum/Minumum Temperature</t>
  </si>
  <si>
    <t xml:space="preserve">CT-1 Base Load Hours</t>
  </si>
  <si>
    <t xml:space="preserve">CT-2 Base Load Hours</t>
  </si>
  <si>
    <t xml:space="preserve">CT-1 stand by                   hours / min</t>
  </si>
  <si>
    <t xml:space="preserve">CT-2 standby             hours / min</t>
  </si>
  <si>
    <t xml:space="preserve">Plant ambient Corrected maximum Load                         hours/min</t>
  </si>
  <si>
    <t xml:space="preserve"> Average Corrected Plant Capacity</t>
  </si>
  <si>
    <t xml:space="preserve">Ambient Corrected Declared Avail'y (MWH)</t>
  </si>
  <si>
    <t xml:space="preserve">Av Plant WAPDA Dispatch</t>
  </si>
  <si>
    <t xml:space="preserve">CT1 Av Cap (MW)</t>
  </si>
  <si>
    <t xml:space="preserve">CT2 Av Cap (MW)</t>
  </si>
  <si>
    <t xml:space="preserve">Avg. Corrected Plant </t>
  </si>
  <si>
    <t xml:space="preserve">LBtu gas flow mmscf</t>
  </si>
  <si>
    <t xml:space="preserve">PL gas flow (mscf/week)</t>
  </si>
  <si>
    <r>
      <rPr>
        <b val="true"/>
        <vertAlign val="superscript"/>
        <sz val="9"/>
        <rFont val="Arial"/>
        <family val="2"/>
        <charset val="1"/>
      </rPr>
      <t xml:space="preserve">1</t>
    </r>
    <r>
      <rPr>
        <sz val="9"/>
        <rFont val="Arial"/>
        <family val="2"/>
        <charset val="1"/>
      </rPr>
      <t xml:space="preserve"> PL gas (Average Btu/scf) </t>
    </r>
  </si>
  <si>
    <t xml:space="preserve">Plant Net Heat Rate (Btu/Kwh)</t>
  </si>
  <si>
    <t xml:space="preserve">Date</t>
  </si>
  <si>
    <t xml:space="preserve">Plant Status Whether Normal Operation or Tripping (State full detail for trippings/return to normal).</t>
  </si>
  <si>
    <t xml:space="preserve">Plant load remained 144~152 MW to remain within HBTU gas quota by M/S SNGPL.</t>
  </si>
  <si>
    <t xml:space="preserve">Plant load remained 145~149 MW to remain within allocated HBTU gas quota by M/S SNGPL.</t>
  </si>
  <si>
    <t xml:space="preserve">Plant load remained 144~148 MW to remain within allocated HBTU gas quota by M/S SNGPL. WAPDA Load despatch of 135MW received from 0152~0415hrs</t>
  </si>
  <si>
    <t xml:space="preserve">CT-2 desynch @0418 hrs &amp; synch @1442 hrs after compressor offline washing. WAPDA Load despatch of 135MW received from 0020~1638hrs &amp; 2308~0000hrs.</t>
  </si>
  <si>
    <t xml:space="preserve">Plant load remained 146~149 MW to remain within allocated HBTU gas quota by M/S SNGPL. WAPDA Load despatch of 150 MW received at 0830 hrs.</t>
  </si>
  <si>
    <t xml:space="preserve">Plant load remained 145~150 MW to remain within HBTU gas quota by M/S SNGPL.</t>
  </si>
  <si>
    <t xml:space="preserve">Plant load remained 145~149 MW to remain within HBTU gas quota by M/S SNGPL.</t>
  </si>
  <si>
    <t xml:space="preserve">Plant load remained 146~151 MW to remain within HBTU gas quota by M/S SNGPL.</t>
  </si>
  <si>
    <t xml:space="preserve">Plant load remained 145~149 MW to remain within HBTU gas quota by M/S SNGPL. Wapda Load Despatch of 135 MW received from 0221~0908 hrs &amp; from 2322~2400 hrs.</t>
  </si>
  <si>
    <t xml:space="preserve">Plant load remained 145~149 MW to remain within HBTU gas quota by M/S SNGPL. Wapda Load Despatch of 135 MW received from 0000~0323 hrs.</t>
  </si>
  <si>
    <t xml:space="preserve">Plant load remained 144~149 MW to remain within HBTU gas quota by M/S SNGPL.</t>
  </si>
  <si>
    <t xml:space="preserve">Plant load remained 144~149 MW to remain within HBTU gas quota by M/S SNGPL. Wapda Load Despatch of 135 MW received from 0055~0426 hrs.</t>
  </si>
  <si>
    <t xml:space="preserve">Plant load remained 144~148 MW to remain within HBTU gas quota by M/S SNGPL.</t>
  </si>
  <si>
    <t xml:space="preserve">Plant load remained 143~149 MW to remain within allocated HBTU gas quota by M/S SNGPL.</t>
  </si>
  <si>
    <t xml:space="preserve">Plant load remained 142~148 MW to remain within allocated HBTU gas quota by M/S SNGPL.</t>
  </si>
  <si>
    <t xml:space="preserve">Plant load remained 141~147 MW to remain within allocated HBTU gas quota by M/S SNGPL.</t>
  </si>
  <si>
    <t xml:space="preserve">Plant load remained 143~150 MW to remain within allocated HBTU gas quota by M/S SNGPL.</t>
  </si>
  <si>
    <t xml:space="preserve">Plant load remained 144~147 MW to remain within HBTU gas quota by M/S SNGPL.</t>
  </si>
  <si>
    <t xml:space="preserve">Plant load remained 144~150 MW to remain within HBTU gas quota by M/S SNGPL.</t>
  </si>
  <si>
    <t xml:space="preserve">Plant load remained 144~151 MW to remain within HBTU gas quota by M/S SNGPL.</t>
  </si>
  <si>
    <t xml:space="preserve">Plant load remained 143~150 MW to remain within HBTU gas quota by M/S SNGPL.</t>
  </si>
  <si>
    <t xml:space="preserve">Plant load remained 143~148 MW to remain within HBTU gas quota by M/S SNGPL.</t>
  </si>
  <si>
    <t xml:space="preserve">Plant load remained 139~149 MW to remain within allocated HBTU gas quota by M/S SNGPL.</t>
  </si>
  <si>
    <t xml:space="preserve">Plant load remained 144~149 MW to remain within allocated HBTU gas quota by M/S SNGPL.</t>
  </si>
  <si>
    <t xml:space="preserve">Plant load remained 144~148 MW to remain within allocated HBTU gas quota by M/S SNGPL.</t>
  </si>
  <si>
    <t xml:space="preserve">Plant load remained 144~147 MW to remain within allocated HBTU gas quota by M/S SNGPL.</t>
  </si>
  <si>
    <t xml:space="preserve">Plant load gradually reduced from 148 MW to 136 MW by decreasing duct burners firing at 0007 hrs to remain within restricted plant heat rate.</t>
  </si>
  <si>
    <t xml:space="preserve">Plant load increased from 134 MW to 144 MW at 1105 hrs by increasing duct burner firing to achieve maximum export within allowable HBTU gas quota.</t>
  </si>
  <si>
    <t xml:space="preserve">CT-2 de-synch @ 0021 hrs &amp; synch @ 1604 hrs to avail "Approved Scheduled Outage - 2017".</t>
  </si>
  <si>
    <t xml:space="preserve">CT-1 de-synch @ 0021 hrs &amp; synch @ 1707 hrs to avail "Approved Scheduled Outage - 2017".</t>
  </si>
  <si>
    <t xml:space="preserve">Plant load remained 140~150 MW to remain within allocated HBTU gas quota by SNGPL.</t>
  </si>
  <si>
    <t xml:space="preserve">Plant load remained 145~149 MW to keep within allocated HBTU gas quota by SNGPL.</t>
  </si>
  <si>
    <t xml:space="preserve">Plant load remained 145~150 MW to keep within HBTU gas quota by M/S SNGPL. Wapda Load Despatch of 135 MW received from 0039~0553 hrs.</t>
  </si>
  <si>
    <t xml:space="preserve">Plant load remained 146~149 MW to keep within allocated HBTU gas quota by M/S SNGPL.</t>
  </si>
  <si>
    <t xml:space="preserve">Plant load remained 145~149 MW to keep within allocated HBTU gas quota by M/S SNGPL.</t>
  </si>
  <si>
    <t xml:space="preserve">Complex load increased from 146 to 151 MW @ 0813 hrs to achieve ambient corrected maximum export.</t>
  </si>
  <si>
    <t xml:space="preserve">Normal operation, plant remained at base load throughout the day.</t>
  </si>
  <si>
    <t xml:space="preserve">Plant load gradually reduced from 148 MW to 138 MW by decreasing duct burners firing at 0010 hrs to remain within restricted plant heat rate.</t>
  </si>
  <si>
    <t xml:space="preserve">Plant load increased from 131 MW to 142 MW at 1105 hrs by increasing duct burner firing to achieve maximum export within allowable HBTU gas quota.</t>
  </si>
  <si>
    <t xml:space="preserve">Complex Tripped at 0612 hrs due to WAPDA supply failure.After restoration of WAPDA supply at 0622 hrs, CT-2 synch @ 0733 hrs, CT-1 @ 0753 hrs &amp; STG @ 0954 hrs.</t>
  </si>
  <si>
    <t xml:space="preserve">Plant load remained 139~148 MW to keep within allocated HBTU gas quota by M/S SNGPL.</t>
  </si>
  <si>
    <t xml:space="preserve">Plant load remained 140~148 MW to keep within allocated HBTU gas quota by M/S SNGPL.</t>
  </si>
  <si>
    <t xml:space="preserve">Plant load remained 129~143 MW to keep within allocated HBTU gas quota by SNGPL. Duct burners taken out of service at 2300 hrs to remain within restricted plant heat rate.</t>
  </si>
  <si>
    <t xml:space="preserve">Plant load remained restricted 121~131 MW from 0000~2400 hrs as both duct burners remained off  to remain within restricted plant heat rate.</t>
  </si>
  <si>
    <t xml:space="preserve">Plant load increased from 124 to 136 MW by increasing duct burners firing at 1100 hrs and again reduced from 137 to 129 MW by decreasing duct burners firing at 2300 hrs to keep within restricted plant heat rate.</t>
  </si>
  <si>
    <t xml:space="preserve">Plant load increased from 127 to 136 MW by increasing duct burners firing at 1700 hrs and again reduced from 139 to 130 MW by decreasing duct burners firing at 2300 hrs to keep within restricted plant heat rate.</t>
  </si>
  <si>
    <t xml:space="preserve">Plant load increased from 129 to 139 MW by increasing duct firing at 1100 hrs to achieve maximum export within allowable gas quota.</t>
  </si>
  <si>
    <t xml:space="preserve">Plant load decreased from 142 to 130 MW at 0900 hrs and from 130 to 126 MW at 2300 hrs by decreasing duct burners firing to remain within restricted plant heat rate.</t>
  </si>
  <si>
    <t xml:space="preserve">Plant load remained 123~137 MW to remain within restricted plant heat rate.</t>
  </si>
  <si>
    <t xml:space="preserve">Plant Capacity Facto</t>
  </si>
  <si>
    <t xml:space="preserve">Week 54</t>
  </si>
  <si>
    <t xml:space="preserve">CT-2 de-synch @ 0023 hrs and synch @ 1131 hrs for "compressor offline washing".</t>
  </si>
  <si>
    <t xml:space="preserve">Plant load restricted to 119~130 MW from 0000~2400 hrs as both duct burners kept off  to remain within contractual plant heat rate.</t>
  </si>
  <si>
    <t xml:space="preserve">Plant load increased from 123 MW to 138 MW @ 1100 hrs by taking both duct burners into service to achieve ambient corrected export.</t>
  </si>
  <si>
    <t xml:space="preserve">Plant load gradually decreased for complete shutdown due to suspension of HBTU gas by SNGPL. CT-1, CT-2 &amp; STG de-synch @ 0022 hrs.</t>
  </si>
  <si>
    <t xml:space="preserve">Plant remained shutdown due to suspension of HBTU gas supply by SNGPL.</t>
  </si>
  <si>
    <t xml:space="preserve">After restoration of HBTU gas supply by SNGPL, CT-1 synch @ 1221hrs, CT-2 synch @ 1035hrs and STG synch @ 1242hrs.</t>
  </si>
  <si>
    <t xml:space="preserve">Plant load reduced from 144 to 130 MW by decreasing duct burners firing to remain within restricted plant heat rate. </t>
  </si>
  <si>
    <t xml:space="preserve">Plant load restricted from 125~132 MW throughout the day to keep within contractual plant heat rate.</t>
  </si>
  <si>
    <t xml:space="preserve">Plant load remained 124~132 MW throughout the day to keep within contractual plant heat rate.</t>
  </si>
  <si>
    <t xml:space="preserve">Plant load remained 125~131 MW and Duct burners taken out of service at 2300 hrs to keep within restricted plant heat rate.</t>
  </si>
  <si>
    <t xml:space="preserve">Plant load restricted 118~128 MW from 0000~2400 hrs as both duct burners remained off  to keep within restricted plant heat rate.</t>
  </si>
  <si>
    <t xml:space="preserve">Plant load remained 119~130 MW throughout the day to keep within contractual plant heat rate.</t>
  </si>
  <si>
    <t xml:space="preserve">Plant tripped @ 0926 hrs due to “Wapda Supply Failure”. WAPDA supply restored at 0940hrs. CT-2 synch @ 1032 hrs, CT-1 synch @ 1055 hrs &amp; STG synch @ 1106 hrs. Again Plant tripped @ 1639 hrs due to “Wapda Supply Failure”. After restoration of Wapda Supply @ 1654 hrs, CT-2 synch @ 1746 hrs, CT-1 synch @ 1817 hrs &amp; STG synch @ 1825 hrs.</t>
  </si>
  <si>
    <t xml:space="preserve">Plant load restricted to 117~126 MW from 0000~2400 hrs as both duct burners kept off  to remain within contractual heat rate.</t>
  </si>
  <si>
    <t xml:space="preserve">Plant load restricted to 116~127 MW from 0000~2400 hrs as both duct burners kept off  to remain within contractual heat rate.</t>
  </si>
  <si>
    <t xml:space="preserve">Plant load restricted to 118~125 MW from 0000~2400 hrs as both duct burners kept off  to remain within contractual heat rate.</t>
  </si>
  <si>
    <t xml:space="preserve">Plant load restricted to 120~128 MW from 0000~2400 hrs as both duct burners kept off  to remain within contractual heat rate.</t>
  </si>
  <si>
    <t xml:space="preserve">Plant load restricted to 122~129 MW from 0000~2400 hrs as both duct burners kept off  to remain within contractual heat rate.</t>
  </si>
  <si>
    <t xml:space="preserve">Plant load restricted to 122~130 MW from 0000~2400 hrs as both duct burners kept off  to remain within contractual heat rate.</t>
  </si>
  <si>
    <t xml:space="preserve">Plant load restricted to 121~129 MW from 0000~2400 hrs as both duct burners kept off  to remain within contractual heat rate.</t>
  </si>
  <si>
    <t xml:space="preserve">Plant load increased from 122 to 135 MW by taking duct burners into service at 1100 hrs to achieve maximum export, at 2300 hrs plant load reduced from 139 to 129 MW by decreasing duct burners firing to keep within restricted plant heat rate.</t>
  </si>
  <si>
    <t xml:space="preserve">Plant load increased from 126 to 137 MW by taking duct burners into service at 1100 hrs to achieve maximum export. At 2300 hrs, plant load reduced from 140 to 127 MW by decreasing duct burners firing to keep within contractual plant heat rate.</t>
  </si>
  <si>
    <t xml:space="preserve">Plant load increased from 123 to 134 MW by increasing duct firing at 1100 hrs to achieve maximum export. At 2300 hrs, plant load reduced from 140 to 128 MW by taking duct burners out of service to keep within contractual plant heat rate.</t>
  </si>
  <si>
    <t xml:space="preserve">Plant load increased from 124 to 137 MW by increasing duct firing at 1100 hrs to achieve maximum export. At 2300 hrs, plant load reduced from 140 to 127 MW by taking duct burners out of service to keep within contractual plant heat rate.</t>
  </si>
  <si>
    <t xml:space="preserve">Plant load increased from 122 to 137 MW by taking duct burners into service at 1100 hrs to achieve maximum export. At 2300 hrs, plant load reduced from 141 to 128 MW by decreasing duct burners firing to keep within restricted plant heat rate.</t>
  </si>
  <si>
    <t xml:space="preserve">Plant load increased from 124 to 136 MW by increasing duct firing at 1100 hrs to achieve maximum export. At 2300 hrs, plant load reduced from 137 to 125 MW by decreasing duct burners firing to keep within contractual plant heat rate.</t>
  </si>
  <si>
    <t xml:space="preserve">Plant load increased from 124 to 136 MW by increasing duct firing at 1100 hrs to achieve maximum export. At 2300 hrs, plant load reduced from 141 to 127 MW by decreasing duct burners firing to keep within contractual plant heat rate.</t>
  </si>
  <si>
    <t xml:space="preserve">Plant load increased from 122 to 136 MW by increasing duct firing at 1100 hrs to achieve maximum export. At 2300 hrs, plant load reduced from 138 to 126 MW by decreasing duct burners firing to keep within contractual plant heat rate.</t>
  </si>
  <si>
    <t xml:space="preserve">Plant load increased from 122 to 136 MW by increasing duct firing at 1100 hrs to achieve maximum export. At 2300 hrs, plant load reduced from 136 to 123 MW by taking duct burners out of service to keep within contractual plant heat rate.</t>
  </si>
  <si>
    <t xml:space="preserve">Plant load restricted to 117~124 MW from 0000~2400 hrs as both duct burners kept off  to remain within contractual heat rate.</t>
  </si>
  <si>
    <t xml:space="preserve">Plant load increased to maximum (134MW) at 1150hrs by taking DBs into service. Plant tripped at 1520 hrs due to WAPDA supply failure. After restoration of WAPDA supply at 1525hrs, CT-2 synch @ 1642hrs, CT-1 synch @ 1710hrs and STG synch @ 1717hrs.</t>
  </si>
  <si>
    <t xml:space="preserve">Plant load increased from 121 to 134 MW by taking duct burners into service at 1100 hrs to achieve maximum export. At 2300 hrs, plant load reduced from 136 to 124 MW by decreasing duct burners firing to keep within contractual plant heat rate.</t>
  </si>
  <si>
    <t xml:space="preserve">Plant load increased from 120 to 132 MW by increasing duct firing at 1100 hrs to achieve maximum export. At 2300 hrs, plant load reduced from 138 to 126 MW by decreasing duct burners firing to keep within contractual plant heat rate.</t>
  </si>
  <si>
    <t xml:space="preserve">Plant load increased from 121 to 133 MW by increasing duct firing at 1100 hrs to achieve maximum export. At 2300 hrs, plant load reduced from 136 to 126 MW by decreasing duct burners firing to keep within contractual plant heat rate.</t>
  </si>
  <si>
    <t xml:space="preserve">Plant load increased from 121 to 133 MW by increasing duct firing at 1100 hrs to achieve maximum export. At 2300 hrs, plant load reduced from 137 to 127 MW by decreasing duct burners firing to keep within contractual plant heat rate.</t>
  </si>
  <si>
    <t xml:space="preserve">Plant load increased from 121 to 133 MW by increasing duct firing at 1100 hrs to achieve maximum export. At 2300 hrs, plant load reduced from 136 to 124 MW by taking duct burners out of service to keep within contractual plant heat rate.</t>
  </si>
  <si>
    <t xml:space="preserve">Plant tripped at 1440 hrs due to WAPDA supply failure. After restoration of WAPDA supply at 1504hrs, CT-2 synch @ 1553hrs, CT-1 synch @ 1618hrs and STG synch @ 1630hrs</t>
  </si>
  <si>
    <t xml:space="preserve">Plant load increased from 119 to 133 MW by taking duct burners into service  at 1100 hrs to achieve maximum export. At 2300 hrs, plant load reduced from 135 to 123 MW by decreasing  duct burners firing  to keep within contractual plant heat rate.
</t>
  </si>
  <si>
    <t xml:space="preserve">Plant load increased from 120 to 133 MW by increasing duct firing at 1100 hrs to achieve maximum export. At 2300 hrs, plant load reduced from 139 to 126 MW by decreasing duct burners firing to keep within contractual plant heat rate.</t>
  </si>
  <si>
    <t xml:space="preserve">Plant load increased from 123 to 137 MW by increasing duct firing at 1100 hrs to achieve maximum export. At 2300 hrs, plant load reduced from 137 to 125 MW by decreasing duct burners firing to keep within contractual plant heat rate.</t>
  </si>
  <si>
    <t xml:space="preserve">Plant load increased from 119 to 133 MW by increasing duct firing at 1100 hrs to achieve maximum export. At 2300 hrs, plant load reduced from 138 to 126 MW by decreasing duct burners firing to keep within contractual plant heat rate.</t>
  </si>
  <si>
    <t xml:space="preserve">Plant load increased from 118 to 132 MW by increasing duct firing at 1100 hrs to achieve maximum export. At 2300 hrs, plant load reduced from 137 to 124 MW by decreasing duct burners firing to keep within contractual plant heat rate.</t>
  </si>
  <si>
    <t xml:space="preserve">Plant load increased from 121 to 133 MW by increasing duct firing at 1100 hrs to achieve maximum export. At 2300 hrs, plant load reduced from 137 to 124 MW by taking duct burners out of service to keep within contractual plant heat rate.</t>
  </si>
  <si>
    <t xml:space="preserve">Plant load restricted to 120~126 MW from 0000~2400 hrs as both duct burners kept off  to remain within contractual heat rate.</t>
  </si>
  <si>
    <t xml:space="preserve">Plant load restricted to 119~127 MW from 0000~2400 hrs as both duct burners kept off  to remain within contractual heat rate.</t>
  </si>
  <si>
    <t xml:space="preserve">Plant load restricted to 117~125 MW from 0000~2400 hrs as both duct burners kept off  to remain within contractual heat rate.</t>
  </si>
  <si>
    <t xml:space="preserve">Plant load restricted to 116~123 MW from 0000~2400 hrs as both duct burners kept off  to remain within contractual heat rate.</t>
  </si>
  <si>
    <t xml:space="preserve">Plant load restricted to 116~122 MW from 0000~2400 hrs as both duct burners kept off  to remain within contractual heat rate.</t>
  </si>
  <si>
    <t xml:space="preserve">Plant load increased from 117 to 133 MW by taking duct burners into service at 1100 hrs to achieve maximum export. At 2300 hrs, plant load reduced from 137 to 121 MW by decreasing duct burners firing to keep within contractual plant heat rate.</t>
  </si>
  <si>
    <t xml:space="preserve">Plant load increased from 118 to 133 MW by increasing duct firing at 1100 hrs to achieve maximum export. At 2300 hrs, plant load reduced from 134 to 117 MW by taking duct burners out of service to keep within contractual plant heat rate.</t>
  </si>
  <si>
    <t xml:space="preserve">Plant load restricted to 114~120 MW from 0000~2400 hrs as both duct burners kept off  to remain within contractual heat rate.</t>
  </si>
  <si>
    <t xml:space="preserve">Plant load restricted to 117~123 MW from 0000~2400 hrs as both duct burners kept off  to remain within contractual heat rate.</t>
  </si>
  <si>
    <t xml:space="preserve">Plant load increased from 117 to 133 MW by taking duct burners into service at 1100 hrs to achieve maximum export. At 2300 hrs, plant load reduced from 137 to 123 MW by decreasing  duct burners firing  to keep within contractual plant heat rate.
</t>
  </si>
  <si>
    <t xml:space="preserve">Plant load increased from 122 to 134 MW by increasing duct firing at 1100 hrs to achieve maximum export. At 2300 hrs, plant load reduced from 136 to 122 MW by taking duct burners out of service to keep within contractual plant heat rate.</t>
  </si>
  <si>
    <t xml:space="preserve">Plant load increased from 118 to 131 MW by taking duct burners into service  at 1100 hrs to achieve maximum export. At 2300 hrs, plant load reduced from 135 to 123 MW by decreasing  duct burners firing  to keep within contractual plant heat rate.</t>
  </si>
  <si>
    <t xml:space="preserve">Plant load increased from 117 to 130 MW by increasing duct firing at 1100 hrs to achieve maximum export. At 2300 hrs, plant load reduced from 135 to 121 MW by taking duct burners out of service to keep within contractual plant heat rate.</t>
  </si>
  <si>
    <t xml:space="preserve">Gas turbine CT-2 de-synch @ 0022hrs and again synch@ 1047hrs after compressor offline washing.</t>
  </si>
  <si>
    <t xml:space="preserve">Plant load increased from 117 to 133 MW by taking DBs into service at 1100 hrs to achieve maximum export. At 2300 hrs, plant load reduced from 134 to 118 MW by taking duct burners out of service to keep within contractual plant heat rate.</t>
  </si>
  <si>
    <t xml:space="preserve">Plant load increased from 118 to 133 MW by taking DBs into service at 1100 hrs to achieve maximum export. At 2300 hrs, plant load reduced from 133 to 118 MW by taking duct burners out of service to keep within contractual plant heat rate.</t>
  </si>
  <si>
    <t xml:space="preserve">Plant load increased from 120 to 135 MW by taking DBs into service at 1100 hrs to achieve maximum export. At 2300 hrs, plant load reduced from 136 to 120 MW by taking duct burners out of service to keep within contractual plant heat rate.</t>
  </si>
  <si>
    <t xml:space="preserve">Plant load restricted to 118~126 MW from 0000~2400 hrs as both duct burners kept off to remain within contractual heat rate.</t>
  </si>
  <si>
    <t xml:space="preserve">Plant load restricted to 119~127 MW from 0000~2400 hrs as both duct burners kept off to remain within contractual heat rate.</t>
  </si>
  <si>
    <t xml:space="preserve">Plant load restricted to 116~126 MW from 0000~2400 hrs as both duct burners kept off to remain within contractual heat rate.</t>
  </si>
  <si>
    <t xml:space="preserve">Plant load restricted to 120~126 MW from 0000~2400 hrs as both duct burners kept off to remain within contractual heat rate.</t>
  </si>
  <si>
    <t xml:space="preserve">Plant load restricted to 117~123 MW from 0000~2400 hrs as both duct burners kept off to remain within contractual heat rate.</t>
  </si>
  <si>
    <t xml:space="preserve">Plant load restricted to 116~121 MW from 0000~2400 hrs as both duct burners kept off to remain within contractual heat rate.</t>
  </si>
  <si>
    <t xml:space="preserve">Plant load restricted to 115~124 MW from 0000~2400 hrs as both duct burners kept off to remain within contractual heat rate.</t>
  </si>
  <si>
    <t xml:space="preserve">Plant load restricted to 115~120 MW from 0000~2400 hrs as both duct burners kept off to remain within contractual heat rate.</t>
  </si>
  <si>
    <t xml:space="preserve">Plant load restricted to 115~121 MW from 0000~2400 hrs as both duct burners kept off to remain within contractual heat rate.</t>
  </si>
  <si>
    <t xml:space="preserve">Plant load restricted to 115~122 MW from 0000~2400 hrs as both duct burners kept off to remain within contractual heat rate.</t>
  </si>
  <si>
    <t xml:space="preserve">Plant load restricted to 119~123 MW from 0000~2400 hrs as both duct burners kept off to remain within contractual heat rate.</t>
  </si>
  <si>
    <t xml:space="preserve">Plant load restricted to 117~122 MW from 0000~2400 hrs as both duct burners kept off to remain within contractual heat rate.</t>
  </si>
  <si>
    <t xml:space="preserve">Plant load restricted to 116~120 MW from 0000~2400 hrs as both duct burners kept off to remain within contractual heat rate.</t>
  </si>
  <si>
    <t xml:space="preserve">Plant load increased from 117 to 131 MW by taking duct burners into service at 1100 hrs to achieve maximum export. At 2300 hrs, plant load reduced from 135 to 121 MW by decreasing duct burners firing to keep within contractual plant heat rate.</t>
  </si>
  <si>
    <t xml:space="preserve">Plant load increased from 119 to 132 MW by increasing duct firing at 1100 hrs to achieve maximum export.  At 2300 hrs, plant load reduced from 133 to 120 MW by decreasing duct burners firing to keep within contractual plant heat rate.</t>
  </si>
  <si>
    <t xml:space="preserve">Plant load increased from 125 to 138 MW at 1100 hrs to achieve maximum export.  At 2300 hrs, plant load reduced from 137 to 124 MW to keep within contractual plant heat rate. Wapda Load despatch of 97 MW received from 1923 hrs to 2020 hrs.</t>
  </si>
  <si>
    <t xml:space="preserve">Plant load increased from 122 to 134 MW by increasing duct firing at 1100 hrs to achieve maximum export.  At 2300 hrs, plant load reduced from 135 to 121 MW by taking duct burners out of service to keep within contractual plant heat rate.</t>
  </si>
  <si>
    <t xml:space="preserve">Plant load restricted to 118~122 MW from 0000~2400 hrs as both duct burners kept off to remain within contractual heat rate.</t>
  </si>
  <si>
    <t xml:space="preserve">Plant load restricted to 115~120 MW from 0000~2400 hrs as both duct burners kept off  to remain within contractual heat rate.</t>
  </si>
  <si>
    <t xml:space="preserve">Plant load restricted to 116~120 MW from 0000~2400 hrs as both duct burners kept off  to remain within contractual heat rate.</t>
  </si>
  <si>
    <t xml:space="preserve">Plant load increased from 118 to 132 MW by taking DBs into service at 1100 hrs to achieve maximum export. At 2300 hrs, plant load reduced from 134 to 116 MW by taking duct burners out of service to keep within contractual plant heat rate.</t>
  </si>
  <si>
    <t xml:space="preserve">CT-1 de-synch @ 1153 hrs, CT-2 de-synch @ 1227 hrs &amp; STG de-synch @ 1225 hrs due to suspension of HBTU gas supply by SNGPL.</t>
  </si>
  <si>
    <t xml:space="preserve">After restoration of HBTU gas supply by M/S SNGPL, CT-2 synch @ 2133 hrs &amp; STG synch @ 2308 hrs.</t>
  </si>
  <si>
    <t xml:space="preserve">CT-1 synch @ 0107 hrs, DBs remained OFF throughout the day to remain within contractual heat rate.</t>
  </si>
  <si>
    <t xml:space="preserve">Plant load restricted to 118~124 MW from 0000~2400 hrs as both duct burners kept off  to remain within contractual heat rate.</t>
  </si>
  <si>
    <t xml:space="preserve">Plant load restricted to 116~121 MW from 0000~2400 hrs as both duct burners kept off  to remain within contractual heat rate.</t>
  </si>
  <si>
    <t xml:space="preserve">Plant load restricted to 117~122 MW from 0000~2400 hrs as both duct burners kept off  to remain within contractual heat rate.</t>
  </si>
  <si>
    <t xml:space="preserve">Plant load restricted to 117~121 MW from 0000~2400 hrs as both duct burners kept off  to remain within contractual heat rate.</t>
  </si>
  <si>
    <t xml:space="preserve">Plant load restricted to 115~121 MW from 0000~2400 hrs as both duct burners kept off  to remain within contractual heat rate.</t>
  </si>
  <si>
    <t xml:space="preserve">Plant load restricted to 117~120 MW from 0000~2400 hrs as both duct burners kept off  to remain within contractual heat rate.</t>
  </si>
  <si>
    <t xml:space="preserve">Plant load increased from 119 to 133 MW by taking DBs into service at 1230 hrs to achieve maximum export. At 2300 hrs, plant load reduced from 134 to 120 MW by taking duct burners out of service to keep within contractual plant heat rate.</t>
  </si>
  <si>
    <t xml:space="preserve">Plant load increased from 118 to 133 MW by taking DBs into service at 1100 hrs to achieve maximum export. At 2300 hrs, plant load reduced from 134 to 122 MW by taking duct burners out of service to keep within contractual plant heat rate.</t>
  </si>
  <si>
    <t xml:space="preserve">Plant load increased from 118 to 132 MW by taking DBs into service at 1100 hrs to achieve maximum export. At 2230 hrs, plant load reduced from 134 to 119 MW by taking duct burners out of service to keep within contractual plant heat rate.</t>
  </si>
  <si>
    <t xml:space="preserve">Plant load restricted to 114~119 MW from 0000~2400 hrs as both duct burners kept off  to remain within contractual heat rate.</t>
  </si>
  <si>
    <t xml:space="preserve">Plant load restricted to 118~121 MW from 0000~2400 hrs as both duct burners kept off  to remain within contractual heat rate.</t>
  </si>
  <si>
    <t xml:space="preserve">Plant load restricted to 118~122 MW from 0000~2400 hrs as both duct burners kept off  to remain within contractual heat rate.</t>
  </si>
  <si>
    <t xml:space="preserve">Plant load restricted to 118~120 MW from 0000~2400 hrs as both duct burners kept off  to remain within contractual heat rate.</t>
  </si>
  <si>
    <t xml:space="preserve">Plant load restricted to 120~124 MW from 0000~2400 hrs as both duct burners kept off  to remain within contractual heat rate.</t>
  </si>
  <si>
    <t xml:space="preserve">Plant load restricted to 119~122 MW from 0000~2400 hrs as both duct burners kept off  to remain within contractual heat rate.</t>
  </si>
  <si>
    <t xml:space="preserve">Plant load increased from 122 to 135 MW by taking DBs into service at 1100 hrs to achieve maximum export. At 2300 hrs, plant load reduced from 136 to 121 MW by taking duct burners out of service to keep within contractual plant heat rate.</t>
  </si>
  <si>
    <t xml:space="preserve">Plant load increased from 114 to 134 MW by taking DBs into service at 1100 hrs to achieve maximum export. At 2300 hrs, plant load reduced from 136 to 115 MW by taking duct burners out of service to keep within contractual plant heat rate.</t>
  </si>
  <si>
    <t xml:space="preserve">Plant load increased from 120 to 136 MW by taking DBs into service at 1100 hrs to achieve maximum export. At 2300 hrs, plant load reduced from 135 to 115 MW by taking duct burners out of service to keep within contractual plant heat rate.</t>
  </si>
  <si>
    <t xml:space="preserve">Plant load restricted to 113~119 MW from 0000~2400 hrs as both duct burners kept off  to remain within contractual heat rate.</t>
  </si>
  <si>
    <t xml:space="preserve">Plant load restricted to 118~123 MW from 0000~2400 hrs as both duct burners kept off  to remain within contractual heat rate.</t>
  </si>
  <si>
    <t xml:space="preserve">Plant load increased from 121 to 135 MW by taking DBs into service at 1100 hrs to achieve maximum export. At 2300 hrs, plant load reduced from 136 to 122 MW by taking duct burners out of service to keep within contractual plant heat rate.</t>
  </si>
  <si>
    <t xml:space="preserve">Plant load increased from 122 to 136 MW by taking DBs into service at 1100 hrs to achieve maximum export. At 2300 hrs, plant load reduced from 137 to 121 MW by taking duct burners out of service to keep within contractual plant heat rate.</t>
  </si>
  <si>
    <t xml:space="preserve">Plant load increased from 122 to 136 MW by taking DBs into service at 1100 hrs to achieve maximum export. At 2130 hrs, plant load reduced from 136 to 121 MW by taking duct burners out of service to keep within contractual plant heat rate.</t>
  </si>
  <si>
    <t xml:space="preserve">Plant load restricted to 119~123 MW from 0000~2400 hrs as both duct burners kept off  to remain within contractual heat rate.</t>
  </si>
  <si>
    <t xml:space="preserve">Plant load restricted to 119~124 MW from 0000~2400 hrs as both duct burners kept off  to remain within contractual heat rate.</t>
  </si>
  <si>
    <t xml:space="preserve">Plant tripped at 1026hrs due to WAPDA supply failure. After restoration of WAPDA supply at 1042hrs, CT-2 synch @ 1139hrs, CT-1 synch @ 1211hrs and STG synch @ 1214hrs.</t>
  </si>
  <si>
    <t xml:space="preserve">Gas turbine CT-1 de-synch @ 0619 hrs for Inspection of wet compression system spray nozzles &amp; synch @ 1053 hrs.</t>
  </si>
  <si>
    <t xml:space="preserve">Plant load restricted to 121~126 MW from 0000~2400 hrs as both duct burners kept off  to remain within contractual heat rate.</t>
  </si>
  <si>
    <t xml:space="preserve">Plant load restricted to 120~123 MW from 0000~2400 hrs as both duct burners kept off  to remain within contractual heat rate.</t>
  </si>
  <si>
    <t xml:space="preserve">Plant load increased from 121 to 136 MW by taking DBs into service at 1100 hrs to achieve maximum export. At 2300 hrs, plant load reduced from 139 to 123 MW by taking duct burners out of service to keep within contractual plant heat rate.</t>
  </si>
  <si>
    <t xml:space="preserve">Plant load increased from 121 to 135 MW by taking DBs into service at 1100 hrs to achieve maximum export. At 2300 hrs, plant load reduced from 138 to 123 MW by taking duct burners out of service to keep within contractual plant heat rate.</t>
  </si>
  <si>
    <t xml:space="preserve">Plant load increased from 122 to 136 MW by taking DBs into service at 1100 hrs to achieve maximum export. At 2300 hrs, plant load reduced from 136 to 124 MW by taking duct burners out of service to keep within contractual plant heat rate.</t>
  </si>
  <si>
    <t xml:space="preserve">Plant load increased from 121 to 136 MW by taking DBs into service at 1100 hrs to achieve maximum export. At 2300 hrs, plant load reduced from 138 to 125 MW by taking duct burners out of service to keep within contractual plant heat rate.</t>
  </si>
  <si>
    <t xml:space="preserve">Plant load increased from 122 to 136 MW by taking DBs into service at 1100 hrs to achieve maximum export. At 2300 hrs, plant load reduced from 138 to 124 MW by taking duct burners out of service to keep within contractual plant heat rate.</t>
  </si>
  <si>
    <t xml:space="preserve">Plant load increased from 122 to 137 MW by taking DBs into service at 1100 hrs to achieve maximum export. At 2300 hrs, plant load reduced from 138 to 122 MW by taking duct burners out of service to keep within contractual plant heat rate.</t>
  </si>
  <si>
    <t xml:space="preserve">Plant load increased from 123 to 137 MW by taking DBs into service at 1100 hrs to achieve maximum export. At 2300 hrs, plant load reduced from 139 to 124 MW by taking duct burners out of service to keep within contractual plant heat rate.</t>
  </si>
  <si>
    <t xml:space="preserve">Plant load increased from 123 to 138 MW by taking DBs into service at 1100 hrs to achieve maximum export. At 2300 hrs, plant load reduced from 140 to 125 MW by taking duct burners out of service to keep within contractual plant heat rate.</t>
  </si>
  <si>
    <t xml:space="preserve">Plant load increased from 122 to 135 MW by taking DBs into service at 1800 hrs to achieve maximum export. At 2300 hrs, plant load reduced from 139 to 126 MW by taking duct burners out of service to keep within contractual plant heat rate.</t>
  </si>
  <si>
    <t xml:space="preserve">Week 44</t>
  </si>
  <si>
    <t xml:space="preserve">Plant load restricted to 120~125 MW from 0000~2400 hrs as both duct burners kept off  to remain within contractual heat rate.</t>
  </si>
  <si>
    <t xml:space="preserve">Plant load restricted to 121~127 MW from 0000~2400 hrs as both duct burners kept off  to remain within contractual heat rate.</t>
  </si>
  <si>
    <t xml:space="preserve">Plant load restricted to 120~127 MW from 0000~2400 hrs as both duct burners kept off  to remain within contractual heat rate.</t>
  </si>
  <si>
    <t xml:space="preserve">Plant load increased from 124 to 138 MW by taking DBs into service at 1100 hrs to achieve maximum export. At 2300 hrs, plant load reduced from 140 to 124 MW by taking duct burners out of service to keep within contractual plant heat rate.</t>
  </si>
  <si>
    <t xml:space="preserve">Plant load increased from 123 to 139 MW by taking DBs into service at 1100 hrs to achieve maximum export. At 2300 hrs, plant load reduced from 140 to 124 MW by taking duct burners out of service to keep within contractual plant heat rate.</t>
  </si>
  <si>
    <t xml:space="preserve">Plant load increased from 123 to 137 MW by taking DBs into service at 1100 hrs to achieve maximum export. At 2300 hrs, plant load reduced from 138 to 123 MW by taking duct burners out of service to keep within contractual plant heat rate.</t>
  </si>
  <si>
    <t xml:space="preserve">Plant load increased from 121 to 135 MW by taking DBs into service at 1100 hrs to achieve maximum export. At 2300 hrs, plant load reduced from 139 to 124 MW by taking duct burners out of service to keep within contractual plant heat rate.</t>
  </si>
  <si>
    <t xml:space="preserve">Plant load increased from 122 to 137 MW by taking DBs into service at 1100 hrs to achieve maximum export. At 2300 hrs, plant load reduced from 140 to 125 MW by taking duct burners out of service to keep within contractual plant heat rate.</t>
  </si>
  <si>
    <t xml:space="preserve">Plant load increased from 122 to 137 MW by taking DBs into service at 1100 hrs to achieve maximum export. At 2300 hrs, plant load reduced from 139 to 125 MW by taking duct burners out of service to keep within contractual plant heat rate.</t>
  </si>
  <si>
    <t xml:space="preserve">CT-1 de-synch @ 0021hrs, STG de-synch @ 0038hrs and CT-2 de-synch @ 0104hrs to avail scheduled outage of complex for 2017.</t>
  </si>
  <si>
    <t xml:space="preserve">FKPCL complex is shutdown for "Scheduled Outage of 2017"</t>
  </si>
  <si>
    <t xml:space="preserve">CT-1 synch @ 1445hrs and STG synch @ 1709hrs after completion of scheduled outage activities and are commercially available from time of synchronization. Gas turbine CT-2 is still shutdown for scheduled outage activities for 2017.</t>
  </si>
  <si>
    <t xml:space="preserve">Plant load remained 71~75 MW from 0000~2400 hrs. CT-2 is shutdown for schudled outage activties of 2017.</t>
  </si>
  <si>
    <t xml:space="preserve">Plant load remained 69~72 MW from 0000~2400 hrs. CT-2 is shutdown for schudled outage activties of 2017.</t>
  </si>
  <si>
    <t xml:space="preserve">STG de-synch @ 1611hrs &amp; CT-1 de-synch @ 1631hrs to attend ST governor valve problem while Gas turbine CT-2 is already in shutdown condition for approved scheduled outage activities of 2017.</t>
  </si>
  <si>
    <t xml:space="preserve">CT-1 synch @ 1700 hrs &amp; STG synch @ 1828 hrsto attending ST governor valve problem while Gas turbine CT-2 is already in shutdown condition for approved scheduled outage activities of 2017.</t>
  </si>
  <si>
    <t xml:space="preserve">Plant load remained 61~63 MW from 0000~2400 hrs. CT-2 is shutdown for scheduled outage activities of 2017.</t>
  </si>
  <si>
    <t xml:space="preserve">Plant load remained 61~62 MW from 0000~2400 hrs. CT-2 is shutdown for scheduled outage activities of 2017.</t>
  </si>
  <si>
    <t xml:space="preserve">Plant load remained 60~63 MW from 0000~2400 hrs. CT-2 is shutdown for scheduled outage activities of 2017.</t>
  </si>
  <si>
    <t xml:space="preserve">Complex tripped @ 0245 hrs due to "Wapda Supply Failure". After restoration of reliable Wapda Supply, CT-1 synch @ 1237 hrs &amp; STG synch @ 1343 hrs.</t>
  </si>
  <si>
    <t xml:space="preserve">Plant load remained 60~62 MW from 0000~2400 hrs. CT-2 is shutdown for scheduled outage activities of 2017.</t>
  </si>
  <si>
    <t xml:space="preserve">Gas turbine CT-2 synch @ 1046hrs and de-synch @ 1142hrs due to hot gas leakage. CT-2 again synch @ 1508hrs and de-synch @ 2318hrs for balancing purpose during scheduled outage period and CT2 is still not commercially available.</t>
  </si>
  <si>
    <t xml:space="preserve">Gas turbine CT-2 synch @ 1018 hrs after balancing during scheduled outage.</t>
  </si>
  <si>
    <t xml:space="preserve">Plant load restricted to 129~132 MW from 0000~2400 hrs as both duct burners kept off to remain within contractual heat rate.</t>
  </si>
  <si>
    <t xml:space="preserve">Plant load restricted to 129~133 MW from 0000~2400 hrs as both duct burners kept off to remain within contractual heat rate.</t>
  </si>
  <si>
    <t xml:space="preserve">Plant load remained 128 MW from 0000~0537 hrs at "Wapda Demand" &amp; 128~133 MW from 0537~2400 hrs to remain within contractual heat rate.</t>
  </si>
  <si>
    <t xml:space="preserve">Plant load restricted to 128~132 MW from 0000~2400 hrs as both duct burners kept off to remain within contractual heat rate.</t>
  </si>
  <si>
    <t xml:space="preserve">CT-1 de-sync @ 0246 hrs, STG de-sync @ 0248 hrs, CT-2 de-sync @ 0250 at Wapda demand of 0 MW. CT-1 sync @ 0621 hrs, CT-2 sync @ 0621 hrs &amp; STG synch @ 0723 hrs after receiving Wapda despatch of full load demand.</t>
  </si>
  <si>
    <t xml:space="preserve">CT-1 de-synch @0037hrs, STG de-synch @0040hrs &amp; CT-2 de-synch @0040hrs at Wapda demand of 0 MW.CT-1 synch @ 0530 hrs, STG synch @ 0632 hrs &amp; CT-2 synch @ 1028 hrs after receiving Wapda demand of maximum load.WAPDA despatch of 128 MW received @2206hrs.</t>
  </si>
  <si>
    <t xml:space="preserve">WAPDA despatch of 128MW followed from 0000~0432 hrs. From 0432~2400 plant load restricted to 131~135 MW hrs as both duct burners kept off to remain within contractual heat rate.</t>
  </si>
  <si>
    <t xml:space="preserve">Plant load restricted to 131~135 MW from 0000~2400 hrs as both duct burners kept off to remain within contractual heat rate.</t>
  </si>
  <si>
    <t xml:space="preserve">Plant load remained 120 MW from 0041~0101 hrs &amp; 110 MW from 0101~0535 MW on Wapda Demand.</t>
  </si>
  <si>
    <t xml:space="preserve">Plant load restricted to 131~134 MW from 0000~2400 hrs as both duct burners kept off to remain within contractual heat rate.</t>
  </si>
  <si>
    <t xml:space="preserve">Plant load restricted to 128~135 MW from 0000~2400 hrs as both duct burners kept off to remain within contractual heat rate.</t>
  </si>
  <si>
    <t xml:space="preserve">Plant load restricted to 130~134 MW from 0000~2400 hrs as both duct burners kept off to remain within contractual heat rate.</t>
  </si>
  <si>
    <t xml:space="preserve">Plant load increased from 132 to 149 MW by taking DBs into service at 1100 hrs.</t>
  </si>
  <si>
    <t xml:space="preserve">CT-1 de-synch @ 0601 hrs, STG de-synch @ 0604 hrs &amp; CT-2 de-synch @ 0605 hrs due to suspension of HBTU gas by SNGPL.</t>
  </si>
  <si>
    <t xml:space="preserve">Plant remained shutdown due to suspension of HBTU gas by M/S SNGPL.</t>
  </si>
  <si>
    <t xml:space="preserve">After restoration of HBTU gas supply by M/S SNGPL, CT-2 synch @ 1724 hrs, CT-1 synch @ 1909 hrs &amp; STG synch @ 1923 hrs. Wapda load despatch of 128 MW received @ 2222 hrs.</t>
  </si>
  <si>
    <t xml:space="preserve">Plant load remained 128~131 MW from 00:00 to 05:53 hrs at Wapda demand. Plant load increased from 133 to 148 MW @ 1254 hrs by taking duct burners into service to achieve ambient corrected export.</t>
  </si>
  <si>
    <t xml:space="preserve">Normal operation. Plant remained at base load throughout the day.</t>
  </si>
  <si>
    <t xml:space="preserve">Normal operation. “Annual Dependable Capacity (ADC) Test” for the year 2017 carried out successfully.</t>
  </si>
  <si>
    <t xml:space="preserve">CT-1 desynch @0445hrs &amp; synch @0745hrs after replacement of inlet air filters. CT-1 de-synch @ 1927 hrs, STG de-synch @ 1951 hrs &amp; CT-2 de-synch @ 1952 hrs due to suspension of HBTU gas by SNGPL.</t>
  </si>
  <si>
    <t xml:space="preserve"> CT-2 synch@ 1728 hrs &amp; and STG synch @ 1955 hrs after restoration of partial RLNG quota by SNGPL.</t>
  </si>
  <si>
    <t xml:space="preserve">Plant load remained restricted to 70~73 MW due to curtailment of HBTU gas by M/S SNGPL.</t>
  </si>
  <si>
    <t xml:space="preserve">STG de-synch @ 2151 hrs &amp; CT-2 de-synch @ 2155 hrs due to suspension of HBTU gas by SNGPL.</t>
  </si>
  <si>
    <t xml:space="preserve">After restoration of partial RLNG quota by SNGPL, CT-2 synch @ 1004hrs and STG synch @ 1152hrs.</t>
  </si>
  <si>
    <t xml:space="preserve">Plant load remained restricted to 71~73 MW due to curtailment of HBTU gas by M/S SNGPL.</t>
  </si>
  <si>
    <t xml:space="preserve">Plant load remained restricted to 70~72 MW due to curtailment of HBTU gas by M/S SNGPL.</t>
  </si>
  <si>
    <t xml:space="preserve">STG de-synch @ 1451 hrs &amp; CT-2 de-synch @ 1456 hrs due to suspension of HBTU gas by SNGPL.</t>
  </si>
  <si>
    <t xml:space="preserve">After restoration of partial RLNG quota by SNGPL, CT-2 synch @ 2115 hrs and STG synch @ 2300 hrs.</t>
  </si>
  <si>
    <t xml:space="preserve">CT-1 synch @0208 hrs after restoration of partial RLNG quota by SNGPL. Plant load increased to base load after increase in HBTU gas quota form 25 to 30mmscfd by SNGPL.</t>
  </si>
  <si>
    <t xml:space="preserve">CT-1 desynch @0106 hrs due to curtailment of RLNG by SNGPL. Plant load remained restricted to 69~71 MW from 0106hrs~2400hrs due to curtailment of HBTU gas by M/S SNGPL.</t>
  </si>
  <si>
    <t xml:space="preserve">Plant load remained restricted to 69~71 MW from 0000~1902hrs due to curtailment of HBTU gas by M/S SNGPL. CT-1 synch @1902 hrs after increase in HBTU (RLNG) gas quota from 13 to 30 mmscfd by SNGPL.</t>
  </si>
  <si>
    <t xml:space="preserve">Plant load remained restricted to 141~145 MW from 0000~1400hrs due to curtailment of HBTU gas by M/S SNGPL.</t>
  </si>
  <si>
    <t xml:space="preserve">Normal operation. WAPDA load demand of 135 MW received from 0124 hrs to 0518 hrs. </t>
  </si>
  <si>
    <t xml:space="preserve">Normal operation. WAPDA load demand of 132MW received from 0123hrs to 0455hrs.</t>
  </si>
  <si>
    <t xml:space="preserve">Normal operation. WAPDA load demand of 132 MW received from 0145 hrs to 0426 hrs.</t>
  </si>
  <si>
    <t xml:space="preserve">Normal operation.Plant remained at maximum load from 0000 to 2400 hrs.</t>
  </si>
</sst>
</file>

<file path=xl/styles.xml><?xml version="1.0" encoding="utf-8"?>
<styleSheet xmlns="http://schemas.openxmlformats.org/spreadsheetml/2006/main">
  <numFmts count="16">
    <numFmt numFmtId="164" formatCode="General"/>
    <numFmt numFmtId="165" formatCode="mmmm\-yy"/>
    <numFmt numFmtId="166" formatCode="d\-mmm\-yy"/>
    <numFmt numFmtId="167" formatCode="0.0"/>
    <numFmt numFmtId="168" formatCode="0.00%"/>
    <numFmt numFmtId="169" formatCode="0"/>
    <numFmt numFmtId="170" formatCode="0.00"/>
    <numFmt numFmtId="171" formatCode="0.000"/>
    <numFmt numFmtId="172" formatCode="0.0000"/>
    <numFmt numFmtId="173" formatCode="0.0%"/>
    <numFmt numFmtId="174" formatCode="General"/>
    <numFmt numFmtId="175" formatCode="#,##0.00"/>
    <numFmt numFmtId="176" formatCode="0.00;[RED]0.00"/>
    <numFmt numFmtId="177" formatCode="0%"/>
    <numFmt numFmtId="178" formatCode="d\-mmm"/>
    <numFmt numFmtId="179" formatCode="#,##0.00;[RED]#,##0.00"/>
  </numFmts>
  <fonts count="42">
    <font>
      <sz val="11"/>
      <color rgb="FF000000"/>
      <name val="Calibri"/>
      <family val="2"/>
      <charset val="1"/>
    </font>
    <font>
      <sz val="10"/>
      <name val="Arial"/>
      <family val="0"/>
    </font>
    <font>
      <sz val="10"/>
      <name val="Arial"/>
      <family val="0"/>
    </font>
    <font>
      <sz val="10"/>
      <name val="Arial"/>
      <family val="0"/>
    </font>
    <font>
      <b val="true"/>
      <sz val="14"/>
      <name val="Arial"/>
      <family val="2"/>
      <charset val="1"/>
    </font>
    <font>
      <b val="true"/>
      <sz val="10"/>
      <name val="Arial"/>
      <family val="2"/>
    </font>
    <font>
      <sz val="10"/>
      <name val="Arial Narrow"/>
      <family val="2"/>
    </font>
    <font>
      <sz val="8"/>
      <name val="Arial"/>
      <family val="2"/>
    </font>
    <font>
      <sz val="7"/>
      <name val="Arial"/>
      <family val="2"/>
    </font>
    <font>
      <b val="true"/>
      <sz val="9"/>
      <name val="Arial"/>
      <family val="2"/>
    </font>
    <font>
      <b val="true"/>
      <sz val="8"/>
      <name val="Arial"/>
      <family val="2"/>
    </font>
    <font>
      <sz val="9"/>
      <name val="Arial"/>
      <family val="2"/>
    </font>
    <font>
      <b val="true"/>
      <vertAlign val="superscript"/>
      <sz val="9"/>
      <name val="Arial"/>
      <family val="2"/>
    </font>
    <font>
      <b val="true"/>
      <vertAlign val="superscript"/>
      <sz val="9"/>
      <name val="Arial"/>
      <family val="2"/>
      <charset val="1"/>
    </font>
    <font>
      <sz val="9"/>
      <name val="Arial"/>
      <family val="2"/>
      <charset val="1"/>
    </font>
    <font>
      <b val="true"/>
      <vertAlign val="superscript"/>
      <sz val="12"/>
      <name val="Arial"/>
      <family val="2"/>
    </font>
    <font>
      <b val="true"/>
      <sz val="14"/>
      <color rgb="FFFF0000"/>
      <name val="Arial"/>
      <family val="2"/>
      <charset val="1"/>
    </font>
    <font>
      <sz val="10"/>
      <name val="Arial"/>
      <family val="2"/>
      <charset val="1"/>
    </font>
    <font>
      <sz val="10"/>
      <color rgb="FF000080"/>
      <name val="Arial"/>
      <family val="2"/>
      <charset val="1"/>
    </font>
    <font>
      <sz val="10"/>
      <color rgb="FFFF0000"/>
      <name val="Arial"/>
      <family val="2"/>
      <charset val="1"/>
    </font>
    <font>
      <b val="true"/>
      <sz val="10"/>
      <color rgb="FFFF0000"/>
      <name val="Arial"/>
      <family val="2"/>
      <charset val="1"/>
    </font>
    <font>
      <sz val="10"/>
      <color rgb="FF993366"/>
      <name val="Arial"/>
      <family val="2"/>
      <charset val="1"/>
    </font>
    <font>
      <b val="true"/>
      <sz val="10"/>
      <color rgb="FF008080"/>
      <name val="Arial"/>
      <family val="2"/>
      <charset val="1"/>
    </font>
    <font>
      <b val="true"/>
      <sz val="10"/>
      <color rgb="FF0000FF"/>
      <name val="Arial"/>
      <family val="2"/>
      <charset val="1"/>
    </font>
    <font>
      <sz val="10"/>
      <color rgb="FF000000"/>
      <name val="Arial"/>
      <family val="2"/>
      <charset val="1"/>
    </font>
    <font>
      <b val="true"/>
      <sz val="10"/>
      <color rgb="FF33CCCC"/>
      <name val="Arial"/>
      <family val="2"/>
      <charset val="1"/>
    </font>
    <font>
      <sz val="11"/>
      <name val="Calibri"/>
      <family val="2"/>
      <charset val="1"/>
    </font>
    <font>
      <sz val="9"/>
      <color rgb="FF000000"/>
      <name val="Tahoma"/>
      <family val="2"/>
      <charset val="1"/>
    </font>
    <font>
      <b val="true"/>
      <sz val="10"/>
      <name val="Arial"/>
      <family val="2"/>
      <charset val="1"/>
    </font>
    <font>
      <sz val="10"/>
      <name val="Arial Narrow"/>
      <family val="2"/>
      <charset val="1"/>
    </font>
    <font>
      <sz val="8"/>
      <name val="Arial"/>
      <family val="2"/>
      <charset val="1"/>
    </font>
    <font>
      <sz val="7"/>
      <name val="Arial"/>
      <family val="2"/>
      <charset val="1"/>
    </font>
    <font>
      <b val="true"/>
      <sz val="9"/>
      <name val="Arial"/>
      <family val="2"/>
      <charset val="1"/>
    </font>
    <font>
      <b val="true"/>
      <sz val="8"/>
      <name val="Arial"/>
      <family val="2"/>
      <charset val="1"/>
    </font>
    <font>
      <b val="true"/>
      <vertAlign val="superscript"/>
      <sz val="16"/>
      <name val="Arial"/>
      <family val="2"/>
      <charset val="1"/>
    </font>
    <font>
      <b val="true"/>
      <vertAlign val="superscript"/>
      <sz val="12"/>
      <name val="Arial"/>
      <family val="2"/>
      <charset val="1"/>
    </font>
    <font>
      <b val="true"/>
      <sz val="10"/>
      <color rgb="FF000000"/>
      <name val="Arial"/>
      <family val="2"/>
      <charset val="1"/>
    </font>
    <font>
      <sz val="10"/>
      <color rgb="FF993300"/>
      <name val="Arial"/>
      <family val="2"/>
      <charset val="1"/>
    </font>
    <font>
      <sz val="10"/>
      <color rgb="FFFFFFFF"/>
      <name val="Arial"/>
      <family val="2"/>
      <charset val="1"/>
    </font>
    <font>
      <b val="true"/>
      <sz val="12"/>
      <color rgb="FFFF0000"/>
      <name val="Arial"/>
      <family val="2"/>
      <charset val="1"/>
    </font>
    <font>
      <sz val="12"/>
      <color rgb="FF0000FF"/>
      <name val="Arial"/>
      <family val="2"/>
      <charset val="1"/>
    </font>
    <font>
      <sz val="12"/>
      <name val="Arial"/>
      <family val="2"/>
      <charset val="1"/>
    </font>
  </fonts>
  <fills count="15">
    <fill>
      <patternFill patternType="none"/>
    </fill>
    <fill>
      <patternFill patternType="gray125"/>
    </fill>
    <fill>
      <patternFill patternType="solid">
        <fgColor rgb="FFC0C0C0"/>
        <bgColor rgb="FFCCCCFF"/>
      </patternFill>
    </fill>
    <fill>
      <patternFill patternType="solid">
        <fgColor rgb="FFFF99CC"/>
        <bgColor rgb="FFFF8080"/>
      </patternFill>
    </fill>
    <fill>
      <patternFill patternType="solid">
        <fgColor rgb="FFFFFF00"/>
        <bgColor rgb="FFFFFF00"/>
      </patternFill>
    </fill>
    <fill>
      <patternFill patternType="solid">
        <fgColor rgb="FF99CC00"/>
        <bgColor rgb="FFFFCC00"/>
      </patternFill>
    </fill>
    <fill>
      <patternFill patternType="solid">
        <fgColor rgb="FFFFFF99"/>
        <bgColor rgb="FFFFFFCC"/>
      </patternFill>
    </fill>
    <fill>
      <patternFill patternType="solid">
        <fgColor rgb="FF99CCFF"/>
        <bgColor rgb="FF8EB4E3"/>
      </patternFill>
    </fill>
    <fill>
      <patternFill patternType="solid">
        <fgColor rgb="FF0066CC"/>
        <bgColor rgb="FF008080"/>
      </patternFill>
    </fill>
    <fill>
      <patternFill patternType="solid">
        <fgColor rgb="FFFFFFFF"/>
        <bgColor rgb="FFFFFFCC"/>
      </patternFill>
    </fill>
    <fill>
      <patternFill patternType="solid">
        <fgColor rgb="FF8EB4E3"/>
        <bgColor rgb="FF95B3D7"/>
      </patternFill>
    </fill>
    <fill>
      <patternFill patternType="solid">
        <fgColor rgb="FF95B3D7"/>
        <bgColor rgb="FF8EB4E3"/>
      </patternFill>
    </fill>
    <fill>
      <patternFill patternType="solid">
        <fgColor rgb="FFCC99FF"/>
        <bgColor rgb="FFFF99CC"/>
      </patternFill>
    </fill>
    <fill>
      <patternFill patternType="solid">
        <fgColor rgb="FFFFCC00"/>
        <bgColor rgb="FFFFFF00"/>
      </patternFill>
    </fill>
    <fill>
      <patternFill patternType="solid">
        <fgColor rgb="FFCCFFFF"/>
        <bgColor rgb="FFCCFFFF"/>
      </patternFill>
    </fill>
  </fills>
  <borders count="70">
    <border diagonalUp="false" diagonalDown="false">
      <left/>
      <right/>
      <top/>
      <bottom/>
      <diagonal/>
    </border>
    <border diagonalUp="false" diagonalDown="false">
      <left/>
      <right/>
      <top/>
      <bottom style="medium"/>
      <diagonal/>
    </border>
    <border diagonalUp="false" diagonalDown="false">
      <left/>
      <right/>
      <top style="thin"/>
      <bottom style="thin"/>
      <diagonal/>
    </border>
    <border diagonalUp="false" diagonalDown="false">
      <left/>
      <right style="thin"/>
      <top style="thin"/>
      <bottom style="thin"/>
      <diagonal/>
    </border>
    <border diagonalUp="false" diagonalDown="false">
      <left style="medium">
        <color rgb="FF3D3D3D"/>
      </left>
      <right/>
      <top style="medium">
        <color rgb="FF3D3D3D"/>
      </top>
      <bottom/>
      <diagonal/>
    </border>
    <border diagonalUp="false" diagonalDown="false">
      <left style="medium">
        <color rgb="FF3D3D3D"/>
      </left>
      <right style="thin">
        <color rgb="FF3D3D3D"/>
      </right>
      <top style="medium">
        <color rgb="FF3D3D3D"/>
      </top>
      <bottom style="medium">
        <color rgb="FF3D3D3D"/>
      </bottom>
      <diagonal/>
    </border>
    <border diagonalUp="false" diagonalDown="false">
      <left style="thin">
        <color rgb="FF3D3D3D"/>
      </left>
      <right style="medium">
        <color rgb="FF3D3D3D"/>
      </right>
      <top style="medium">
        <color rgb="FF3D3D3D"/>
      </top>
      <bottom style="medium">
        <color rgb="FF3D3D3D"/>
      </bottom>
      <diagonal/>
    </border>
    <border diagonalUp="false" diagonalDown="false">
      <left style="medium">
        <color rgb="FF3D3D3D"/>
      </left>
      <right style="medium">
        <color rgb="FF3D3D3D"/>
      </right>
      <top style="medium">
        <color rgb="FF3D3D3D"/>
      </top>
      <bottom style="medium">
        <color rgb="FF3D3D3D"/>
      </bottom>
      <diagonal/>
    </border>
    <border diagonalUp="false" diagonalDown="false">
      <left style="thin">
        <color rgb="FF3D3D3D"/>
      </left>
      <right style="thin">
        <color rgb="FF3D3D3D"/>
      </right>
      <top style="medium">
        <color rgb="FF3D3D3D"/>
      </top>
      <bottom style="medium">
        <color rgb="FF3D3D3D"/>
      </bottom>
      <diagonal/>
    </border>
    <border diagonalUp="false" diagonalDown="false">
      <left style="thin">
        <color rgb="FF3D3D3D"/>
      </left>
      <right style="thin">
        <color rgb="FF3D3D3D"/>
      </right>
      <top style="medium">
        <color rgb="FF3D3D3D"/>
      </top>
      <bottom/>
      <diagonal/>
    </border>
    <border diagonalUp="false" diagonalDown="false">
      <left style="medium"/>
      <right style="thin"/>
      <top style="medium"/>
      <bottom style="thin"/>
      <diagonal/>
    </border>
    <border diagonalUp="false" diagonalDown="false">
      <left style="thin"/>
      <right style="thin"/>
      <top style="thin"/>
      <bottom style="thin"/>
      <diagonal/>
    </border>
    <border diagonalUp="false" diagonalDown="false">
      <left style="medium">
        <color rgb="FF3D3D3D"/>
      </left>
      <right/>
      <top/>
      <bottom/>
      <diagonal/>
    </border>
    <border diagonalUp="false" diagonalDown="false">
      <left style="medium">
        <color rgb="FF3D3D3D"/>
      </left>
      <right style="thin">
        <color rgb="FF3D3D3D"/>
      </right>
      <top/>
      <bottom/>
      <diagonal/>
    </border>
    <border diagonalUp="false" diagonalDown="false">
      <left style="thin">
        <color rgb="FF3D3D3D"/>
      </left>
      <right style="medium">
        <color rgb="FF3D3D3D"/>
      </right>
      <top/>
      <bottom/>
      <diagonal/>
    </border>
    <border diagonalUp="false" diagonalDown="false">
      <left style="medium">
        <color rgb="FF3D3D3D"/>
      </left>
      <right/>
      <top/>
      <bottom style="medium">
        <color rgb="FF3D3D3D"/>
      </bottom>
      <diagonal/>
    </border>
    <border diagonalUp="false" diagonalDown="false">
      <left/>
      <right style="medium">
        <color rgb="FF3D3D3D"/>
      </right>
      <top/>
      <bottom style="medium">
        <color rgb="FF3D3D3D"/>
      </bottom>
      <diagonal/>
    </border>
    <border diagonalUp="false" diagonalDown="false">
      <left/>
      <right style="thin">
        <color rgb="FF3D3D3D"/>
      </right>
      <top style="medium">
        <color rgb="FF3D3D3D"/>
      </top>
      <bottom style="medium">
        <color rgb="FF3D3D3D"/>
      </bottom>
      <diagonal/>
    </border>
    <border diagonalUp="false" diagonalDown="false">
      <left/>
      <right style="medium">
        <color rgb="FF3D3D3D"/>
      </right>
      <top style="medium">
        <color rgb="FF3D3D3D"/>
      </top>
      <bottom style="medium">
        <color rgb="FF3D3D3D"/>
      </bottom>
      <diagonal/>
    </border>
    <border diagonalUp="false" diagonalDown="false">
      <left style="thin">
        <color rgb="FF3D3D3D"/>
      </left>
      <right style="thin">
        <color rgb="FF3D3D3D"/>
      </right>
      <top/>
      <bottom/>
      <diagonal/>
    </border>
    <border diagonalUp="false" diagonalDown="false">
      <left style="thin">
        <color rgb="FF3D3D3D"/>
      </left>
      <right style="medium">
        <color rgb="FF3D3D3D"/>
      </right>
      <top style="thin">
        <color rgb="FF3D3D3D"/>
      </top>
      <bottom style="thin">
        <color rgb="FF3D3D3D"/>
      </bottom>
      <diagonal/>
    </border>
    <border diagonalUp="false" diagonalDown="false">
      <left style="medium">
        <color rgb="FF3D3D3D"/>
      </left>
      <right style="thin">
        <color rgb="FF3D3D3D"/>
      </right>
      <top/>
      <bottom style="medium">
        <color rgb="FF3D3D3D"/>
      </bottom>
      <diagonal/>
    </border>
    <border diagonalUp="false" diagonalDown="false">
      <left style="thin">
        <color rgb="FF3D3D3D"/>
      </left>
      <right style="medium">
        <color rgb="FF3D3D3D"/>
      </right>
      <top/>
      <bottom style="medium">
        <color rgb="FF3D3D3D"/>
      </bottom>
      <diagonal/>
    </border>
    <border diagonalUp="false" diagonalDown="false">
      <left style="medium">
        <color rgb="FF3D3D3D"/>
      </left>
      <right/>
      <top style="medium">
        <color rgb="FF3D3D3D"/>
      </top>
      <bottom style="medium">
        <color rgb="FF3D3D3D"/>
      </bottom>
      <diagonal/>
    </border>
    <border diagonalUp="false" diagonalDown="false">
      <left style="thin">
        <color rgb="FF3D3D3D"/>
      </left>
      <right/>
      <top style="medium">
        <color rgb="FF3D3D3D"/>
      </top>
      <bottom style="medium">
        <color rgb="FF3D3D3D"/>
      </bottom>
      <diagonal/>
    </border>
    <border diagonalUp="false" diagonalDown="false">
      <left style="thin">
        <color rgb="FF3D3D3D"/>
      </left>
      <right style="thin">
        <color rgb="FF3D3D3D"/>
      </right>
      <top/>
      <bottom style="medium">
        <color rgb="FF3D3D3D"/>
      </bottom>
      <diagonal/>
    </border>
    <border diagonalUp="false" diagonalDown="false">
      <left style="thin">
        <color rgb="FF3D3D3D"/>
      </left>
      <right style="medium">
        <color rgb="FF3D3D3D"/>
      </right>
      <top style="thin">
        <color rgb="FF3D3D3D"/>
      </top>
      <bottom style="medium">
        <color rgb="FF3D3D3D"/>
      </bottom>
      <diagonal/>
    </border>
    <border diagonalUp="false" diagonalDown="false">
      <left style="medium"/>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thin"/>
      <top/>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style="medium"/>
      <right/>
      <top style="medium"/>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style="medium"/>
      <top style="medium"/>
      <bottom style="medium"/>
      <diagonal/>
    </border>
    <border diagonalUp="false" diagonalDown="false">
      <left style="thin"/>
      <right style="thin"/>
      <top style="medium"/>
      <bottom style="medium"/>
      <diagonal/>
    </border>
    <border diagonalUp="false" diagonalDown="false">
      <left style="thin"/>
      <right style="thin"/>
      <top style="medium"/>
      <bottom/>
      <diagonal/>
    </border>
    <border diagonalUp="false" diagonalDown="false">
      <left style="medium"/>
      <right/>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medium"/>
      <right style="thin"/>
      <top style="thin"/>
      <bottom/>
      <diagonal/>
    </border>
    <border diagonalUp="false" diagonalDown="false">
      <left style="medium"/>
      <right style="thin"/>
      <top/>
      <bottom style="medium"/>
      <diagonal/>
    </border>
    <border diagonalUp="false" diagonalDown="false">
      <left style="thin"/>
      <right style="thin"/>
      <top style="thin"/>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style="medium"/>
      <right style="medium"/>
      <top style="medium"/>
      <bottom/>
      <diagonal/>
    </border>
    <border diagonalUp="false" diagonalDown="false">
      <left/>
      <right style="medium"/>
      <top style="medium"/>
      <bottom style="medium"/>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bottom style="medium"/>
      <diagonal/>
    </border>
    <border diagonalUp="false" diagonalDown="false">
      <left style="double"/>
      <right style="thin"/>
      <top style="double"/>
      <bottom style="thin"/>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style="medium"/>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thin"/>
      <right style="double"/>
      <top style="double"/>
      <bottom style="thin"/>
      <diagonal/>
    </border>
    <border diagonalUp="false" diagonalDown="false">
      <left style="thin"/>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cellStyleXfs>
  <cellXfs count="5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false" hidden="false"/>
    </xf>
    <xf numFmtId="165" fontId="4" fillId="2" borderId="0" xfId="0" applyFont="true" applyBorder="true" applyAlignment="true" applyProtection="true">
      <alignment horizontal="left"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3" borderId="5" xfId="0" applyFont="true" applyBorder="true" applyAlignment="true" applyProtection="true">
      <alignment horizontal="center" vertical="top" textRotation="0" wrapText="true" indent="0" shrinkToFit="false"/>
      <protection locked="true" hidden="true"/>
    </xf>
    <xf numFmtId="164" fontId="1" fillId="3" borderId="6" xfId="0" applyFont="true" applyBorder="true" applyAlignment="true" applyProtection="true">
      <alignment horizontal="general" vertical="top" textRotation="0" wrapText="true" indent="0" shrinkToFit="false"/>
      <protection locked="false" hidden="false"/>
    </xf>
    <xf numFmtId="164" fontId="5" fillId="3" borderId="7" xfId="0" applyFont="true" applyBorder="true" applyAlignment="true" applyProtection="true">
      <alignment horizontal="general" vertical="top" textRotation="0" wrapText="true" indent="0" shrinkToFit="false"/>
      <protection locked="false" hidden="false"/>
    </xf>
    <xf numFmtId="164" fontId="5" fillId="3" borderId="7" xfId="0" applyFont="true" applyBorder="true" applyAlignment="true" applyProtection="true">
      <alignment horizontal="center" vertical="top" textRotation="0" wrapText="true" indent="0" shrinkToFit="false"/>
      <protection locked="false" hidden="false"/>
    </xf>
    <xf numFmtId="164" fontId="6" fillId="3" borderId="7" xfId="0" applyFont="true" applyBorder="true" applyAlignment="true" applyProtection="true">
      <alignment horizontal="center" vertical="top" textRotation="0" wrapText="true" indent="0" shrinkToFit="false"/>
      <protection locked="false" hidden="false"/>
    </xf>
    <xf numFmtId="164" fontId="7" fillId="3" borderId="5" xfId="0" applyFont="true" applyBorder="true" applyAlignment="true" applyProtection="true">
      <alignment horizontal="center" vertical="top" textRotation="0" wrapText="true" indent="0" shrinkToFit="false"/>
      <protection locked="false" hidden="false"/>
    </xf>
    <xf numFmtId="164" fontId="8" fillId="3" borderId="8" xfId="0" applyFont="true" applyBorder="true" applyAlignment="true" applyProtection="true">
      <alignment horizontal="center" vertical="top" textRotation="0" wrapText="true" indent="0" shrinkToFit="false"/>
      <protection locked="false" hidden="false"/>
    </xf>
    <xf numFmtId="164" fontId="7" fillId="3" borderId="8" xfId="0" applyFont="true" applyBorder="true" applyAlignment="true" applyProtection="true">
      <alignment horizontal="center" vertical="top" textRotation="0" wrapText="true" indent="0" shrinkToFit="false"/>
      <protection locked="false" hidden="false"/>
    </xf>
    <xf numFmtId="164" fontId="9" fillId="3" borderId="8" xfId="0" applyFont="true" applyBorder="true" applyAlignment="true" applyProtection="true">
      <alignment horizontal="center" vertical="top" textRotation="0" wrapText="true" indent="0" shrinkToFit="false"/>
      <protection locked="false" hidden="false"/>
    </xf>
    <xf numFmtId="164" fontId="10" fillId="3" borderId="8" xfId="0" applyFont="true" applyBorder="true" applyAlignment="true" applyProtection="true">
      <alignment horizontal="center" vertical="top" textRotation="0" wrapText="true" indent="0" shrinkToFit="false"/>
      <protection locked="false" hidden="false"/>
    </xf>
    <xf numFmtId="164" fontId="1" fillId="3" borderId="9" xfId="0" applyFont="true" applyBorder="true" applyAlignment="true" applyProtection="true">
      <alignment horizontal="center" vertical="top" textRotation="0" wrapText="true" indent="0" shrinkToFit="false"/>
      <protection locked="false" hidden="false"/>
    </xf>
    <xf numFmtId="164" fontId="8" fillId="4" borderId="8" xfId="0" applyFont="true" applyBorder="true" applyAlignment="true" applyProtection="true">
      <alignment horizontal="center" vertical="top" textRotation="0" wrapText="true" indent="0" shrinkToFit="false"/>
      <protection locked="false" hidden="false"/>
    </xf>
    <xf numFmtId="164" fontId="7" fillId="4" borderId="8" xfId="0" applyFont="true" applyBorder="true" applyAlignment="true" applyProtection="true">
      <alignment horizontal="center" vertical="top" textRotation="0" wrapText="true" indent="0" shrinkToFit="false"/>
      <protection locked="true" hidden="true"/>
    </xf>
    <xf numFmtId="164" fontId="7" fillId="3" borderId="8" xfId="0" applyFont="true" applyBorder="true" applyAlignment="true" applyProtection="true">
      <alignment horizontal="center" vertical="top" textRotation="0" wrapText="true" indent="0" shrinkToFit="false"/>
      <protection locked="true" hidden="true"/>
    </xf>
    <xf numFmtId="164" fontId="1" fillId="4" borderId="8" xfId="0" applyFont="true" applyBorder="true" applyAlignment="true" applyProtection="true">
      <alignment horizontal="center" vertical="top" textRotation="0" wrapText="true" indent="0" shrinkToFit="false"/>
      <protection locked="true" hidden="true"/>
    </xf>
    <xf numFmtId="164" fontId="11" fillId="4" borderId="8" xfId="0" applyFont="true" applyBorder="true" applyAlignment="true" applyProtection="true">
      <alignment horizontal="center" vertical="top" textRotation="0" wrapText="true" indent="0" shrinkToFit="false"/>
      <protection locked="true" hidden="true"/>
    </xf>
    <xf numFmtId="164" fontId="11" fillId="3" borderId="8" xfId="0" applyFont="true" applyBorder="true" applyAlignment="true" applyProtection="true">
      <alignment horizontal="center" vertical="top" textRotation="0" wrapText="true" indent="0" shrinkToFit="false"/>
      <protection locked="false" hidden="false"/>
    </xf>
    <xf numFmtId="164" fontId="12" fillId="3" borderId="8" xfId="0" applyFont="true" applyBorder="true" applyAlignment="true" applyProtection="true">
      <alignment horizontal="center" vertical="top" textRotation="0" wrapText="true" indent="0" shrinkToFit="false"/>
      <protection locked="false" hidden="false"/>
    </xf>
    <xf numFmtId="164" fontId="13" fillId="3" borderId="8" xfId="0" applyFont="true" applyBorder="true" applyAlignment="true" applyProtection="true">
      <alignment horizontal="center" vertical="top" textRotation="0" wrapText="true" indent="0" shrinkToFit="false"/>
      <protection locked="false" hidden="false"/>
    </xf>
    <xf numFmtId="164" fontId="15" fillId="3" borderId="8" xfId="0" applyFont="true" applyBorder="true" applyAlignment="true" applyProtection="true">
      <alignment horizontal="center" vertical="top" textRotation="0" wrapText="true" indent="0" shrinkToFit="false"/>
      <protection locked="false" hidden="false"/>
    </xf>
    <xf numFmtId="164" fontId="11" fillId="4" borderId="6" xfId="0" applyFont="true" applyBorder="true" applyAlignment="true" applyProtection="true">
      <alignment horizontal="center" vertical="top" textRotation="0" wrapText="true" indent="0" shrinkToFit="false"/>
      <protection locked="true" hidden="true"/>
    </xf>
    <xf numFmtId="164" fontId="0" fillId="4" borderId="10" xfId="0" applyFont="true" applyBorder="true" applyAlignment="true" applyProtection="true">
      <alignment horizontal="center" vertical="top" textRotation="0" wrapText="true" indent="0" shrinkToFit="false"/>
      <protection locked="true" hidden="true"/>
    </xf>
    <xf numFmtId="164" fontId="14" fillId="0" borderId="0" xfId="0" applyFont="true" applyBorder="true" applyAlignment="true" applyProtection="true">
      <alignment horizontal="center" vertical="top" textRotation="0" wrapText="true" indent="0" shrinkToFit="false"/>
      <protection locked="true" hidden="true"/>
    </xf>
    <xf numFmtId="164" fontId="0" fillId="3" borderId="3" xfId="0" applyFont="true" applyBorder="true" applyAlignment="true" applyProtection="true">
      <alignment horizontal="center" vertical="top" textRotation="0" wrapText="true" indent="0" shrinkToFit="false"/>
      <protection locked="false" hidden="false"/>
    </xf>
    <xf numFmtId="164" fontId="0" fillId="3" borderId="11" xfId="0" applyFont="true" applyBorder="true" applyAlignment="true" applyProtection="true">
      <alignment horizontal="center" vertical="top" textRotation="0" wrapText="true" indent="0" shrinkToFit="false"/>
      <protection locked="false" hidden="false"/>
    </xf>
    <xf numFmtId="164" fontId="0" fillId="3" borderId="1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3" borderId="11" xfId="0" applyFont="true" applyBorder="true" applyAlignment="true" applyProtection="false">
      <alignment horizontal="center" vertical="bottom" textRotation="0" wrapText="true" indent="0" shrinkToFit="true"/>
      <protection locked="true" hidden="false"/>
    </xf>
    <xf numFmtId="164" fontId="0" fillId="5" borderId="11" xfId="0" applyFont="true" applyBorder="true" applyAlignment="true" applyProtection="true">
      <alignment horizontal="center" vertical="top" textRotation="0" wrapText="true" indent="0" shrinkToFit="false"/>
      <protection locked="fals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5" fillId="3" borderId="13" xfId="0" applyFont="true" applyBorder="true" applyAlignment="true" applyProtection="true">
      <alignment horizontal="center" vertical="top" textRotation="0" wrapText="true" indent="0" shrinkToFit="false"/>
      <protection locked="true" hidden="true"/>
    </xf>
    <xf numFmtId="164" fontId="0" fillId="3" borderId="14" xfId="0" applyFont="false" applyBorder="true" applyAlignment="true" applyProtection="true">
      <alignment horizontal="general" vertical="top" textRotation="0" wrapText="true" indent="0" shrinkToFit="false"/>
      <protection locked="false" hidden="false"/>
    </xf>
    <xf numFmtId="164" fontId="5" fillId="3" borderId="15" xfId="0" applyFont="true" applyBorder="true" applyAlignment="true" applyProtection="true">
      <alignment horizontal="general" vertical="top" textRotation="0" wrapText="true" indent="0" shrinkToFit="false"/>
      <protection locked="false" hidden="false"/>
    </xf>
    <xf numFmtId="164" fontId="5" fillId="3" borderId="16" xfId="0" applyFont="true" applyBorder="true" applyAlignment="true" applyProtection="true">
      <alignment horizontal="general" vertical="top" textRotation="0" wrapText="true" indent="0" shrinkToFit="false"/>
      <protection locked="false" hidden="false"/>
    </xf>
    <xf numFmtId="164" fontId="5" fillId="3" borderId="5" xfId="0" applyFont="true" applyBorder="true" applyAlignment="true" applyProtection="true">
      <alignment horizontal="center" vertical="top" textRotation="0" wrapText="true" indent="0" shrinkToFit="false"/>
      <protection locked="false" hidden="false"/>
    </xf>
    <xf numFmtId="164" fontId="5" fillId="3" borderId="17" xfId="0" applyFont="true" applyBorder="true" applyAlignment="true" applyProtection="true">
      <alignment horizontal="center" vertical="top" textRotation="0" wrapText="true" indent="0" shrinkToFit="false"/>
      <protection locked="false" hidden="false"/>
    </xf>
    <xf numFmtId="164" fontId="5" fillId="3" borderId="6" xfId="0" applyFont="true" applyBorder="true" applyAlignment="true" applyProtection="true">
      <alignment horizontal="center" vertical="top" textRotation="0" wrapText="true" indent="0" shrinkToFit="false"/>
      <protection locked="false" hidden="false"/>
    </xf>
    <xf numFmtId="164" fontId="5" fillId="3" borderId="18" xfId="0" applyFont="true" applyBorder="true" applyAlignment="true" applyProtection="true">
      <alignment horizontal="center" vertical="top" textRotation="0" wrapText="true" indent="0" shrinkToFit="false"/>
      <protection locked="false" hidden="false"/>
    </xf>
    <xf numFmtId="164" fontId="5" fillId="3" borderId="8" xfId="0" applyFont="true" applyBorder="true" applyAlignment="true" applyProtection="true">
      <alignment horizontal="center" vertical="top" textRotation="0" wrapText="true" indent="0" shrinkToFit="false"/>
      <protection locked="false" hidden="false"/>
    </xf>
    <xf numFmtId="164" fontId="6" fillId="3" borderId="15" xfId="0" applyFont="true" applyBorder="true" applyAlignment="true" applyProtection="true">
      <alignment horizontal="center" vertical="top" textRotation="0" wrapText="true" indent="0" shrinkToFit="false"/>
      <protection locked="false" hidden="false"/>
    </xf>
    <xf numFmtId="164" fontId="6" fillId="3" borderId="16" xfId="0" applyFont="true" applyBorder="true" applyAlignment="true" applyProtection="true">
      <alignment horizontal="center" vertical="top" textRotation="0" wrapText="true" indent="0" shrinkToFit="false"/>
      <protection locked="false" hidden="false"/>
    </xf>
    <xf numFmtId="164" fontId="7" fillId="3" borderId="13" xfId="0" applyFont="true" applyBorder="true" applyAlignment="true" applyProtection="true">
      <alignment horizontal="center" vertical="top" textRotation="0" wrapText="true" indent="0" shrinkToFit="false"/>
      <protection locked="false" hidden="false"/>
    </xf>
    <xf numFmtId="164" fontId="8" fillId="3" borderId="19" xfId="0" applyFont="true" applyBorder="true" applyAlignment="true" applyProtection="true">
      <alignment horizontal="center" vertical="top" textRotation="0" wrapText="true" indent="0" shrinkToFit="false"/>
      <protection locked="false" hidden="false"/>
    </xf>
    <xf numFmtId="164" fontId="7" fillId="3" borderId="19" xfId="0" applyFont="true" applyBorder="true" applyAlignment="true" applyProtection="true">
      <alignment horizontal="center" vertical="top" textRotation="0" wrapText="true" indent="0" shrinkToFit="false"/>
      <protection locked="false" hidden="false"/>
    </xf>
    <xf numFmtId="164" fontId="9" fillId="3" borderId="19" xfId="0" applyFont="true" applyBorder="true" applyAlignment="true" applyProtection="true">
      <alignment horizontal="center" vertical="top" textRotation="0" wrapText="true" indent="0" shrinkToFit="false"/>
      <protection locked="false" hidden="false"/>
    </xf>
    <xf numFmtId="164" fontId="10" fillId="3" borderId="19" xfId="0" applyFont="true" applyBorder="true" applyAlignment="true" applyProtection="true">
      <alignment horizontal="center" vertical="top" textRotation="0" wrapText="true" indent="0" shrinkToFit="false"/>
      <protection locked="false" hidden="false"/>
    </xf>
    <xf numFmtId="164" fontId="0" fillId="3" borderId="19" xfId="0" applyFont="false" applyBorder="true" applyAlignment="true" applyProtection="true">
      <alignment horizontal="center" vertical="top" textRotation="0" wrapText="true" indent="0" shrinkToFit="false"/>
      <protection locked="false" hidden="false"/>
    </xf>
    <xf numFmtId="164" fontId="8" fillId="4" borderId="19" xfId="0" applyFont="true" applyBorder="true" applyAlignment="true" applyProtection="true">
      <alignment horizontal="center" vertical="top" textRotation="0" wrapText="true" indent="0" shrinkToFit="false"/>
      <protection locked="false" hidden="false"/>
    </xf>
    <xf numFmtId="164" fontId="7" fillId="4" borderId="19" xfId="0" applyFont="true" applyBorder="true" applyAlignment="true" applyProtection="true">
      <alignment horizontal="center" vertical="top" textRotation="0" wrapText="true" indent="0" shrinkToFit="false"/>
      <protection locked="true" hidden="true"/>
    </xf>
    <xf numFmtId="164" fontId="7" fillId="3" borderId="19" xfId="0" applyFont="true" applyBorder="true" applyAlignment="true" applyProtection="true">
      <alignment horizontal="center" vertical="top" textRotation="0" wrapText="true" indent="0" shrinkToFit="false"/>
      <protection locked="true" hidden="true"/>
    </xf>
    <xf numFmtId="164" fontId="0" fillId="4" borderId="19" xfId="0" applyFont="false" applyBorder="true" applyAlignment="true" applyProtection="true">
      <alignment horizontal="center" vertical="top" textRotation="0" wrapText="true" indent="0" shrinkToFit="false"/>
      <protection locked="true" hidden="true"/>
    </xf>
    <xf numFmtId="164" fontId="11" fillId="4" borderId="19" xfId="0" applyFont="true" applyBorder="true" applyAlignment="true" applyProtection="true">
      <alignment horizontal="center" vertical="top" textRotation="0" wrapText="true" indent="0" shrinkToFit="false"/>
      <protection locked="true" hidden="true"/>
    </xf>
    <xf numFmtId="164" fontId="11" fillId="3" borderId="19" xfId="0" applyFont="true" applyBorder="true" applyAlignment="true" applyProtection="true">
      <alignment horizontal="center" vertical="top" textRotation="0" wrapText="true" indent="0" shrinkToFit="false"/>
      <protection locked="false" hidden="false"/>
    </xf>
    <xf numFmtId="164" fontId="11" fillId="4" borderId="20" xfId="0" applyFont="true" applyBorder="true" applyAlignment="true" applyProtection="true">
      <alignment horizontal="center" vertical="top" textRotation="0" wrapText="true" indent="0" shrinkToFit="false"/>
      <protection locked="true" hidden="true"/>
    </xf>
    <xf numFmtId="164" fontId="0" fillId="3" borderId="11" xfId="0" applyFont="true" applyBorder="true" applyAlignment="true" applyProtection="false">
      <alignment horizontal="center" vertical="bottom" textRotation="0" wrapText="false" indent="0" shrinkToFit="false"/>
      <protection locked="true" hidden="false"/>
    </xf>
    <xf numFmtId="164" fontId="5" fillId="3" borderId="21" xfId="0" applyFont="true" applyBorder="true" applyAlignment="true" applyProtection="true">
      <alignment horizontal="center" vertical="top" textRotation="0" wrapText="true" indent="0" shrinkToFit="false"/>
      <protection locked="true" hidden="true"/>
    </xf>
    <xf numFmtId="164" fontId="0" fillId="3" borderId="22" xfId="0" applyFont="false" applyBorder="true" applyAlignment="true" applyProtection="true">
      <alignment horizontal="general" vertical="top" textRotation="0" wrapText="true" indent="0" shrinkToFit="false"/>
      <protection locked="false" hidden="false"/>
    </xf>
    <xf numFmtId="164" fontId="5" fillId="3" borderId="23" xfId="0" applyFont="true" applyBorder="true" applyAlignment="true" applyProtection="true">
      <alignment horizontal="left" vertical="top" textRotation="0" wrapText="true" indent="1" shrinkToFit="false"/>
      <protection locked="false" hidden="false"/>
    </xf>
    <xf numFmtId="164" fontId="5" fillId="3" borderId="24" xfId="0" applyFont="true" applyBorder="true" applyAlignment="true" applyProtection="true">
      <alignment horizontal="center" vertical="top" textRotation="0" wrapText="true" indent="0" shrinkToFit="false"/>
      <protection locked="false" hidden="false"/>
    </xf>
    <xf numFmtId="164" fontId="7" fillId="3" borderId="21" xfId="0" applyFont="true" applyBorder="true" applyAlignment="true" applyProtection="true">
      <alignment horizontal="center" vertical="top" textRotation="0" wrapText="true" indent="0" shrinkToFit="false"/>
      <protection locked="false" hidden="false"/>
    </xf>
    <xf numFmtId="164" fontId="8" fillId="3" borderId="25" xfId="0" applyFont="true" applyBorder="true" applyAlignment="true" applyProtection="true">
      <alignment horizontal="center" vertical="top" textRotation="0" wrapText="true" indent="0" shrinkToFit="false"/>
      <protection locked="false" hidden="false"/>
    </xf>
    <xf numFmtId="164" fontId="7" fillId="3" borderId="25" xfId="0" applyFont="true" applyBorder="true" applyAlignment="true" applyProtection="true">
      <alignment horizontal="center" vertical="top" textRotation="0" wrapText="true" indent="0" shrinkToFit="false"/>
      <protection locked="false" hidden="false"/>
    </xf>
    <xf numFmtId="164" fontId="9" fillId="3" borderId="25" xfId="0" applyFont="true" applyBorder="true" applyAlignment="true" applyProtection="true">
      <alignment horizontal="center" vertical="top" textRotation="0" wrapText="true" indent="0" shrinkToFit="false"/>
      <protection locked="false" hidden="false"/>
    </xf>
    <xf numFmtId="164" fontId="10" fillId="3" borderId="25" xfId="0" applyFont="true" applyBorder="true" applyAlignment="true" applyProtection="true">
      <alignment horizontal="center" vertical="top" textRotation="0" wrapText="true" indent="0" shrinkToFit="false"/>
      <protection locked="false" hidden="false"/>
    </xf>
    <xf numFmtId="164" fontId="8" fillId="4" borderId="25" xfId="0" applyFont="true" applyBorder="true" applyAlignment="true" applyProtection="true">
      <alignment horizontal="center" vertical="top" textRotation="0" wrapText="true" indent="0" shrinkToFit="false"/>
      <protection locked="false" hidden="false"/>
    </xf>
    <xf numFmtId="164" fontId="7" fillId="4" borderId="25" xfId="0" applyFont="true" applyBorder="true" applyAlignment="true" applyProtection="true">
      <alignment horizontal="center" vertical="top" textRotation="0" wrapText="true" indent="0" shrinkToFit="false"/>
      <protection locked="true" hidden="true"/>
    </xf>
    <xf numFmtId="164" fontId="7" fillId="3" borderId="25" xfId="0" applyFont="true" applyBorder="true" applyAlignment="true" applyProtection="true">
      <alignment horizontal="center" vertical="top" textRotation="0" wrapText="true" indent="0" shrinkToFit="false"/>
      <protection locked="true" hidden="true"/>
    </xf>
    <xf numFmtId="164" fontId="0" fillId="4" borderId="25" xfId="0" applyFont="false" applyBorder="true" applyAlignment="true" applyProtection="true">
      <alignment horizontal="center" vertical="top" textRotation="0" wrapText="true" indent="0" shrinkToFit="false"/>
      <protection locked="true" hidden="true"/>
    </xf>
    <xf numFmtId="164" fontId="11" fillId="4" borderId="25" xfId="0" applyFont="true" applyBorder="true" applyAlignment="true" applyProtection="true">
      <alignment horizontal="center" vertical="top" textRotation="0" wrapText="true" indent="0" shrinkToFit="false"/>
      <protection locked="true" hidden="true"/>
    </xf>
    <xf numFmtId="164" fontId="11" fillId="3" borderId="25" xfId="0" applyFont="true" applyBorder="true" applyAlignment="true" applyProtection="true">
      <alignment horizontal="center" vertical="top" textRotation="0" wrapText="true" indent="0" shrinkToFit="false"/>
      <protection locked="false" hidden="false"/>
    </xf>
    <xf numFmtId="164" fontId="11" fillId="4" borderId="26" xfId="0" applyFont="true" applyBorder="true" applyAlignment="true" applyProtection="true">
      <alignment horizontal="center" vertical="top" textRotation="0" wrapText="true" indent="0" shrinkToFit="false"/>
      <protection locked="true" hidden="true"/>
    </xf>
    <xf numFmtId="164" fontId="16" fillId="6" borderId="27" xfId="0" applyFont="true" applyBorder="true" applyAlignment="true" applyProtection="false">
      <alignment horizontal="center" vertical="center" textRotation="180" wrapText="false" indent="0" shrinkToFit="false"/>
      <protection locked="true" hidden="false"/>
    </xf>
    <xf numFmtId="166" fontId="17" fillId="6" borderId="11" xfId="0" applyFont="true" applyBorder="true" applyAlignment="true" applyProtection="true">
      <alignment horizontal="center" vertical="bottom" textRotation="0" wrapText="false" indent="0" shrinkToFit="false"/>
      <protection locked="true" hidden="true"/>
    </xf>
    <xf numFmtId="167" fontId="17" fillId="6" borderId="11" xfId="0" applyFont="true" applyBorder="true" applyAlignment="true" applyProtection="true">
      <alignment horizontal="center" vertical="bottom" textRotation="0" wrapText="false" indent="0" shrinkToFit="false"/>
      <protection locked="false" hidden="false"/>
    </xf>
    <xf numFmtId="168" fontId="17" fillId="6" borderId="28" xfId="0" applyFont="true" applyBorder="true" applyAlignment="true" applyProtection="true">
      <alignment horizontal="center" vertical="bottom" textRotation="0" wrapText="false" indent="0" shrinkToFit="false"/>
      <protection locked="true" hidden="true"/>
    </xf>
    <xf numFmtId="169" fontId="17" fillId="6" borderId="11" xfId="0" applyFont="true" applyBorder="true" applyAlignment="true" applyProtection="true">
      <alignment horizontal="center" vertical="bottom" textRotation="0" wrapText="false" indent="0" shrinkToFit="false"/>
      <protection locked="false" hidden="false"/>
    </xf>
    <xf numFmtId="169" fontId="17" fillId="6" borderId="29" xfId="0" applyFont="true" applyBorder="true" applyAlignment="true" applyProtection="true">
      <alignment horizontal="center" vertical="bottom" textRotation="0" wrapText="false" indent="0" shrinkToFit="false"/>
      <protection locked="false" hidden="false"/>
    </xf>
    <xf numFmtId="169" fontId="18" fillId="6" borderId="11" xfId="0" applyFont="true" applyBorder="true" applyAlignment="true" applyProtection="true">
      <alignment horizontal="center" vertical="bottom" textRotation="0" wrapText="false" indent="0" shrinkToFit="false"/>
      <protection locked="false" hidden="false"/>
    </xf>
    <xf numFmtId="169" fontId="19" fillId="6" borderId="11" xfId="0" applyFont="true" applyBorder="true" applyAlignment="true" applyProtection="true">
      <alignment horizontal="center" vertical="bottom" textRotation="0" wrapText="false" indent="0" shrinkToFit="false"/>
      <protection locked="false" hidden="false"/>
    </xf>
    <xf numFmtId="169" fontId="20" fillId="6" borderId="11" xfId="0" applyFont="true" applyBorder="true" applyAlignment="true" applyProtection="true">
      <alignment horizontal="center" vertical="bottom" textRotation="0" wrapText="false" indent="0" shrinkToFit="false"/>
      <protection locked="false" hidden="false"/>
    </xf>
    <xf numFmtId="169" fontId="21" fillId="6" borderId="11" xfId="0" applyFont="true" applyBorder="true" applyAlignment="true" applyProtection="true">
      <alignment horizontal="center" vertical="bottom" textRotation="0" wrapText="false" indent="0" shrinkToFit="false"/>
      <protection locked="false" hidden="false"/>
    </xf>
    <xf numFmtId="169" fontId="19" fillId="6" borderId="29" xfId="0" applyFont="true" applyBorder="true" applyAlignment="true" applyProtection="true">
      <alignment horizontal="center" vertical="bottom" textRotation="0" wrapText="false" indent="0" shrinkToFit="false"/>
      <protection locked="false" hidden="false"/>
    </xf>
    <xf numFmtId="168" fontId="19" fillId="6" borderId="11" xfId="0" applyFont="true" applyBorder="true" applyAlignment="true" applyProtection="true">
      <alignment horizontal="center" vertical="bottom" textRotation="0" wrapText="false" indent="0" shrinkToFit="false"/>
      <protection locked="true" hidden="true"/>
    </xf>
    <xf numFmtId="170" fontId="19" fillId="6" borderId="11" xfId="0" applyFont="true" applyBorder="true" applyAlignment="true" applyProtection="true">
      <alignment horizontal="center" vertical="bottom" textRotation="0" wrapText="false" indent="0" shrinkToFit="false"/>
      <protection locked="true" hidden="true"/>
    </xf>
    <xf numFmtId="168" fontId="17" fillId="6" borderId="11" xfId="0" applyFont="true" applyBorder="true" applyAlignment="true" applyProtection="true">
      <alignment horizontal="center" vertical="bottom" textRotation="0" wrapText="false" indent="0" shrinkToFit="false"/>
      <protection locked="true" hidden="true"/>
    </xf>
    <xf numFmtId="168" fontId="19" fillId="6" borderId="29" xfId="0" applyFont="true" applyBorder="true" applyAlignment="true" applyProtection="true">
      <alignment horizontal="center" vertical="bottom" textRotation="0" wrapText="false" indent="0" shrinkToFit="false"/>
      <protection locked="true" hidden="true"/>
    </xf>
    <xf numFmtId="171" fontId="22" fillId="6" borderId="29" xfId="0" applyFont="true" applyBorder="true" applyAlignment="true" applyProtection="false">
      <alignment horizontal="center" vertical="bottom" textRotation="0" wrapText="false" indent="0" shrinkToFit="false"/>
      <protection locked="true" hidden="false"/>
    </xf>
    <xf numFmtId="170" fontId="22" fillId="6" borderId="30" xfId="0" applyFont="true" applyBorder="true" applyAlignment="true" applyProtection="true">
      <alignment horizontal="center" vertical="bottom" textRotation="0" wrapText="false" indent="0" shrinkToFit="false"/>
      <protection locked="false" hidden="false"/>
    </xf>
    <xf numFmtId="170" fontId="17" fillId="6" borderId="11" xfId="0" applyFont="true" applyBorder="true" applyAlignment="true" applyProtection="true">
      <alignment horizontal="center" vertical="bottom" textRotation="0" wrapText="false" indent="0" shrinkToFit="false"/>
      <protection locked="false" hidden="false"/>
    </xf>
    <xf numFmtId="169" fontId="22" fillId="6" borderId="29" xfId="0" applyFont="true" applyBorder="true" applyAlignment="true" applyProtection="true">
      <alignment horizontal="center" vertical="bottom" textRotation="0" wrapText="false" indent="0" shrinkToFit="false"/>
      <protection locked="false" hidden="false"/>
    </xf>
    <xf numFmtId="170" fontId="17" fillId="6" borderId="31" xfId="0" applyFont="true" applyBorder="true" applyAlignment="true" applyProtection="true">
      <alignment horizontal="center" vertical="bottom" textRotation="0" wrapText="false" indent="0" shrinkToFit="false"/>
      <protection locked="false" hidden="false"/>
    </xf>
    <xf numFmtId="170" fontId="23" fillId="6" borderId="32" xfId="0" applyFont="true" applyBorder="true" applyAlignment="true" applyProtection="true">
      <alignment horizontal="center" vertical="bottom" textRotation="0" wrapText="false" indent="0" shrinkToFit="false"/>
      <protection locked="true" hidden="true"/>
    </xf>
    <xf numFmtId="167" fontId="0" fillId="6" borderId="11" xfId="0" applyFont="false" applyBorder="true" applyAlignment="true" applyProtection="false">
      <alignment horizontal="center" vertical="bottom" textRotation="0" wrapText="false" indent="0" shrinkToFit="false"/>
      <protection locked="true" hidden="false"/>
    </xf>
    <xf numFmtId="164" fontId="17" fillId="6" borderId="11" xfId="0" applyFont="true" applyBorder="true" applyAlignment="true" applyProtection="true">
      <alignment horizontal="center" vertical="bottom" textRotation="0" wrapText="false" indent="0" shrinkToFit="false"/>
      <protection locked="false" hidden="false"/>
    </xf>
    <xf numFmtId="164" fontId="0" fillId="6" borderId="11" xfId="0" applyFont="false" applyBorder="true" applyAlignment="true" applyProtection="false">
      <alignment horizontal="center" vertical="bottom" textRotation="0" wrapText="false" indent="0" shrinkToFit="false"/>
      <protection locked="true" hidden="false"/>
    </xf>
    <xf numFmtId="170" fontId="0" fillId="6" borderId="11" xfId="0" applyFont="false" applyBorder="true" applyAlignment="true" applyProtection="false">
      <alignment horizontal="center" vertical="bottom" textRotation="0" wrapText="false" indent="0" shrinkToFit="false"/>
      <protection locked="true" hidden="false"/>
    </xf>
    <xf numFmtId="171" fontId="17" fillId="6" borderId="3" xfId="0" applyFont="true" applyBorder="true" applyAlignment="true" applyProtection="false">
      <alignment horizontal="center" vertical="bottom" textRotation="0" wrapText="false" indent="0" shrinkToFit="false"/>
      <protection locked="true" hidden="false"/>
    </xf>
    <xf numFmtId="171" fontId="17" fillId="6" borderId="11" xfId="0" applyFont="true" applyBorder="true" applyAlignment="true" applyProtection="false">
      <alignment horizontal="center" vertical="bottom" textRotation="0" wrapText="false" indent="0" shrinkToFit="false"/>
      <protection locked="true" hidden="false"/>
    </xf>
    <xf numFmtId="170" fontId="17" fillId="6" borderId="11" xfId="0" applyFont="true" applyBorder="true" applyAlignment="true" applyProtection="false">
      <alignment horizontal="center" vertical="bottom" textRotation="0" wrapText="false" indent="0" shrinkToFit="false"/>
      <protection locked="true" hidden="false"/>
    </xf>
    <xf numFmtId="164" fontId="17" fillId="6" borderId="11" xfId="0" applyFont="true" applyBorder="true" applyAlignment="true" applyProtection="false">
      <alignment horizontal="center" vertical="bottom" textRotation="0" wrapText="false" indent="0" shrinkToFit="false"/>
      <protection locked="true" hidden="false"/>
    </xf>
    <xf numFmtId="172" fontId="17" fillId="6" borderId="11" xfId="0" applyFont="true" applyBorder="true" applyAlignment="true" applyProtection="false">
      <alignment horizontal="center" vertical="bottom" textRotation="0" wrapText="false" indent="0" shrinkToFit="false"/>
      <protection locked="true" hidden="false"/>
    </xf>
    <xf numFmtId="170" fontId="17" fillId="0" borderId="11" xfId="0" applyFont="true" applyBorder="true" applyAlignment="true" applyProtection="false">
      <alignment horizontal="center" vertical="bottom" textRotation="0" wrapText="false" indent="0" shrinkToFit="false"/>
      <protection locked="true" hidden="false"/>
    </xf>
    <xf numFmtId="169" fontId="0" fillId="6" borderId="11"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71" fontId="22" fillId="6" borderId="11" xfId="0" applyFont="true" applyBorder="true" applyAlignment="true" applyProtection="false">
      <alignment horizontal="center" vertical="bottom" textRotation="0" wrapText="false" indent="0" shrinkToFit="false"/>
      <protection locked="true" hidden="false"/>
    </xf>
    <xf numFmtId="170" fontId="22" fillId="6" borderId="3" xfId="0" applyFont="true" applyBorder="true" applyAlignment="true" applyProtection="true">
      <alignment horizontal="center" vertical="bottom" textRotation="0" wrapText="false" indent="0" shrinkToFit="false"/>
      <protection locked="false" hidden="false"/>
    </xf>
    <xf numFmtId="169" fontId="22" fillId="6" borderId="11" xfId="0" applyFont="true" applyBorder="true" applyAlignment="true" applyProtection="true">
      <alignment horizontal="center" vertical="bottom" textRotation="0" wrapText="false" indent="0" shrinkToFit="false"/>
      <protection locked="fals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70" fontId="22" fillId="6" borderId="28" xfId="0" applyFont="true" applyBorder="true" applyAlignment="true" applyProtection="true">
      <alignment horizontal="center" vertical="bottom" textRotation="0" wrapText="false" indent="0" shrinkToFit="false"/>
      <protection locked="false" hidden="false"/>
    </xf>
    <xf numFmtId="172" fontId="0" fillId="6" borderId="11" xfId="0" applyFont="false" applyBorder="true" applyAlignment="true" applyProtection="false">
      <alignment horizontal="center" vertical="bottom" textRotation="0" wrapText="false" indent="0" shrinkToFit="false"/>
      <protection locked="true" hidden="false"/>
    </xf>
    <xf numFmtId="170" fontId="0" fillId="6" borderId="33" xfId="0" applyFont="false" applyBorder="true" applyAlignment="true" applyProtection="false">
      <alignment horizontal="center" vertical="bottom" textRotation="0" wrapText="false" indent="0" shrinkToFit="false"/>
      <protection locked="true" hidden="false"/>
    </xf>
    <xf numFmtId="166" fontId="17" fillId="7" borderId="11" xfId="0" applyFont="true" applyBorder="true" applyAlignment="true" applyProtection="true">
      <alignment horizontal="center" vertical="bottom" textRotation="0" wrapText="false" indent="0" shrinkToFit="false"/>
      <protection locked="true" hidden="true"/>
    </xf>
    <xf numFmtId="167" fontId="17" fillId="7" borderId="11" xfId="0" applyFont="true" applyBorder="true" applyAlignment="true" applyProtection="true">
      <alignment horizontal="center" vertical="bottom" textRotation="0" wrapText="false" indent="0" shrinkToFit="false"/>
      <protection locked="false" hidden="false"/>
    </xf>
    <xf numFmtId="173" fontId="17" fillId="7" borderId="28" xfId="0" applyFont="true" applyBorder="true" applyAlignment="true" applyProtection="true">
      <alignment horizontal="center" vertical="bottom" textRotation="0" wrapText="false" indent="0" shrinkToFit="false"/>
      <protection locked="true" hidden="true"/>
    </xf>
    <xf numFmtId="169" fontId="17" fillId="7" borderId="11" xfId="0" applyFont="true" applyBorder="true" applyAlignment="true" applyProtection="true">
      <alignment horizontal="center" vertical="bottom" textRotation="0" wrapText="false" indent="0" shrinkToFit="false"/>
      <protection locked="false" hidden="false"/>
    </xf>
    <xf numFmtId="169" fontId="17" fillId="7" borderId="29" xfId="0" applyFont="true" applyBorder="true" applyAlignment="true" applyProtection="true">
      <alignment horizontal="center" vertical="bottom" textRotation="0" wrapText="false" indent="0" shrinkToFit="false"/>
      <protection locked="false" hidden="false"/>
    </xf>
    <xf numFmtId="169" fontId="18" fillId="7" borderId="33" xfId="0" applyFont="true" applyBorder="true" applyAlignment="true" applyProtection="true">
      <alignment horizontal="center" vertical="bottom" textRotation="0" wrapText="false" indent="0" shrinkToFit="false"/>
      <protection locked="false" hidden="false"/>
    </xf>
    <xf numFmtId="169" fontId="17" fillId="7" borderId="28" xfId="0" applyFont="true" applyBorder="true" applyAlignment="true" applyProtection="true">
      <alignment horizontal="center" vertical="bottom" textRotation="0" wrapText="false" indent="0" shrinkToFit="false"/>
      <protection locked="false" hidden="false"/>
    </xf>
    <xf numFmtId="169" fontId="19" fillId="7" borderId="11" xfId="0" applyFont="true" applyBorder="true" applyAlignment="true" applyProtection="true">
      <alignment horizontal="center" vertical="bottom" textRotation="0" wrapText="false" indent="0" shrinkToFit="false"/>
      <protection locked="false" hidden="false"/>
    </xf>
    <xf numFmtId="169" fontId="20" fillId="7" borderId="11" xfId="0" applyFont="true" applyBorder="true" applyAlignment="true" applyProtection="true">
      <alignment horizontal="center" vertical="bottom" textRotation="0" wrapText="false" indent="0" shrinkToFit="false"/>
      <protection locked="false" hidden="false"/>
    </xf>
    <xf numFmtId="169" fontId="21" fillId="7" borderId="11" xfId="0" applyFont="true" applyBorder="true" applyAlignment="true" applyProtection="true">
      <alignment horizontal="center" vertical="bottom" textRotation="0" wrapText="false" indent="0" shrinkToFit="false"/>
      <protection locked="false" hidden="false"/>
    </xf>
    <xf numFmtId="169" fontId="19" fillId="7" borderId="29" xfId="0" applyFont="true" applyBorder="true" applyAlignment="true" applyProtection="true">
      <alignment horizontal="center" vertical="bottom" textRotation="0" wrapText="false" indent="0" shrinkToFit="false"/>
      <protection locked="false" hidden="false"/>
    </xf>
    <xf numFmtId="168" fontId="19" fillId="7" borderId="11" xfId="0" applyFont="true" applyBorder="true" applyAlignment="true" applyProtection="true">
      <alignment horizontal="center" vertical="bottom" textRotation="0" wrapText="false" indent="0" shrinkToFit="false"/>
      <protection locked="true" hidden="true"/>
    </xf>
    <xf numFmtId="170" fontId="19" fillId="7" borderId="11" xfId="0" applyFont="true" applyBorder="true" applyAlignment="true" applyProtection="true">
      <alignment horizontal="center" vertical="bottom" textRotation="0" wrapText="false" indent="0" shrinkToFit="false"/>
      <protection locked="true" hidden="true"/>
    </xf>
    <xf numFmtId="168" fontId="17" fillId="7" borderId="11" xfId="0" applyFont="true" applyBorder="true" applyAlignment="true" applyProtection="true">
      <alignment horizontal="center" vertical="bottom" textRotation="0" wrapText="false" indent="0" shrinkToFit="false"/>
      <protection locked="true" hidden="true"/>
    </xf>
    <xf numFmtId="168" fontId="19" fillId="7" borderId="29" xfId="0" applyFont="true" applyBorder="true" applyAlignment="true" applyProtection="true">
      <alignment horizontal="center" vertical="bottom" textRotation="0" wrapText="false" indent="0" shrinkToFit="false"/>
      <protection locked="true" hidden="true"/>
    </xf>
    <xf numFmtId="170" fontId="17" fillId="8" borderId="11" xfId="0" applyFont="true" applyBorder="true" applyAlignment="true" applyProtection="true">
      <alignment horizontal="center" vertical="bottom" textRotation="0" wrapText="false" indent="0" shrinkToFit="false"/>
      <protection locked="false" hidden="false"/>
    </xf>
    <xf numFmtId="170" fontId="17" fillId="7" borderId="31" xfId="0" applyFont="true" applyBorder="true" applyAlignment="true" applyProtection="true">
      <alignment horizontal="center" vertical="bottom" textRotation="0" wrapText="false" indent="0" shrinkToFit="false"/>
      <protection locked="false" hidden="false"/>
    </xf>
    <xf numFmtId="170" fontId="23" fillId="7" borderId="32" xfId="0" applyFont="true" applyBorder="true" applyAlignment="true" applyProtection="true">
      <alignment horizontal="center" vertical="bottom" textRotation="0" wrapText="false" indent="0" shrinkToFit="false"/>
      <protection locked="true" hidden="true"/>
    </xf>
    <xf numFmtId="167" fontId="0" fillId="7" borderId="11" xfId="0" applyFont="false" applyBorder="true" applyAlignment="true" applyProtection="false">
      <alignment horizontal="center" vertical="bottom" textRotation="0" wrapText="false" indent="0" shrinkToFit="false"/>
      <protection locked="true" hidden="false"/>
    </xf>
    <xf numFmtId="169" fontId="24" fillId="7" borderId="11" xfId="0" applyFont="true" applyBorder="true" applyAlignment="true" applyProtection="true">
      <alignment horizontal="center" vertical="bottom" textRotation="0" wrapText="false" indent="0" shrinkToFit="false"/>
      <protection locked="true" hidden="true"/>
    </xf>
    <xf numFmtId="164" fontId="17" fillId="7" borderId="11" xfId="0" applyFont="true" applyBorder="true" applyAlignment="true" applyProtection="true">
      <alignment horizontal="center" vertical="bottom" textRotation="0" wrapText="false" indent="0" shrinkToFit="false"/>
      <protection locked="false" hidden="false"/>
    </xf>
    <xf numFmtId="174" fontId="0" fillId="7" borderId="11" xfId="0" applyFont="false" applyBorder="true" applyAlignment="true" applyProtection="false">
      <alignment horizontal="center" vertical="bottom" textRotation="0" wrapText="false" indent="0" shrinkToFit="false"/>
      <protection locked="true" hidden="false"/>
    </xf>
    <xf numFmtId="170" fontId="17" fillId="7" borderId="11" xfId="0" applyFont="true" applyBorder="true" applyAlignment="true" applyProtection="true">
      <alignment horizontal="center" vertical="bottom" textRotation="0" wrapText="false" indent="0" shrinkToFit="false"/>
      <protection locked="true" hidden="true"/>
    </xf>
    <xf numFmtId="170" fontId="0" fillId="7" borderId="11" xfId="0" applyFont="false" applyBorder="true" applyAlignment="true" applyProtection="false">
      <alignment horizontal="center" vertical="bottom" textRotation="0" wrapText="false" indent="0" shrinkToFit="false"/>
      <protection locked="true" hidden="false"/>
    </xf>
    <xf numFmtId="171" fontId="0" fillId="7" borderId="3" xfId="0" applyFont="false" applyBorder="true" applyAlignment="true" applyProtection="false">
      <alignment horizontal="center" vertical="bottom" textRotation="0" wrapText="false" indent="0" shrinkToFit="false"/>
      <protection locked="true" hidden="false"/>
    </xf>
    <xf numFmtId="171" fontId="0" fillId="7" borderId="11" xfId="0" applyFont="false" applyBorder="true" applyAlignment="true" applyProtection="false">
      <alignment horizontal="center" vertical="bottom" textRotation="0" wrapText="false" indent="0" shrinkToFit="false"/>
      <protection locked="true" hidden="false"/>
    </xf>
    <xf numFmtId="172" fontId="0" fillId="7" borderId="11" xfId="0" applyFont="false" applyBorder="true" applyAlignment="true" applyProtection="false">
      <alignment horizontal="center" vertical="bottom" textRotation="0" wrapText="false" indent="0" shrinkToFit="false"/>
      <protection locked="true" hidden="false"/>
    </xf>
    <xf numFmtId="168" fontId="17" fillId="7" borderId="28" xfId="0" applyFont="true" applyBorder="true" applyAlignment="true" applyProtection="true">
      <alignment horizontal="center" vertical="bottom" textRotation="0" wrapText="false" indent="0" shrinkToFit="false"/>
      <protection locked="true" hidden="true"/>
    </xf>
    <xf numFmtId="169" fontId="17" fillId="7" borderId="11" xfId="0" applyFont="true" applyBorder="true" applyAlignment="true" applyProtection="true">
      <alignment horizontal="center" vertical="bottom" textRotation="0" wrapText="false" indent="0" shrinkToFit="false"/>
      <protection locked="true" hidden="true"/>
    </xf>
    <xf numFmtId="169" fontId="17" fillId="7" borderId="34" xfId="0" applyFont="true" applyBorder="true" applyAlignment="true" applyProtection="true">
      <alignment horizontal="center" vertical="bottom" textRotation="0" wrapText="false" indent="0" shrinkToFit="false"/>
      <protection locked="false" hidden="false"/>
    </xf>
    <xf numFmtId="170" fontId="17" fillId="7" borderId="11" xfId="0" applyFont="true" applyBorder="true" applyAlignment="true" applyProtection="true">
      <alignment horizontal="center" vertical="bottom" textRotation="0" wrapText="false" indent="0" shrinkToFit="false"/>
      <protection locked="false" hidden="false"/>
    </xf>
    <xf numFmtId="169" fontId="0" fillId="7" borderId="11" xfId="0" applyFont="false" applyBorder="true" applyAlignment="true" applyProtection="false">
      <alignment horizontal="center" vertical="bottom" textRotation="0" wrapText="false" indent="0" shrinkToFit="false"/>
      <protection locked="true" hidden="false"/>
    </xf>
    <xf numFmtId="169" fontId="18" fillId="7" borderId="11" xfId="0" applyFont="true" applyBorder="true" applyAlignment="true" applyProtection="true">
      <alignment horizontal="center" vertical="bottom" textRotation="0" wrapText="false" indent="0" shrinkToFit="false"/>
      <protection locked="false" hidden="false"/>
    </xf>
    <xf numFmtId="169" fontId="17" fillId="6" borderId="28" xfId="0" applyFont="true" applyBorder="true" applyAlignment="true" applyProtection="true">
      <alignment horizontal="center" vertical="bottom" textRotation="0" wrapText="false" indent="0" shrinkToFit="false"/>
      <protection locked="false" hidden="false"/>
    </xf>
    <xf numFmtId="169" fontId="20" fillId="6" borderId="28" xfId="0" applyFont="true" applyBorder="true" applyAlignment="true" applyProtection="true">
      <alignment horizontal="center" vertical="bottom" textRotation="0" wrapText="false" indent="0" shrinkToFit="false"/>
      <protection locked="false" hidden="false"/>
    </xf>
    <xf numFmtId="170" fontId="0" fillId="6" borderId="3" xfId="0" applyFont="false" applyBorder="true" applyAlignment="true" applyProtection="false">
      <alignment horizontal="center" vertical="bottom" textRotation="0" wrapText="false" indent="0" shrinkToFit="false"/>
      <protection locked="true" hidden="false"/>
    </xf>
    <xf numFmtId="171" fontId="0" fillId="6" borderId="3" xfId="0" applyFont="false" applyBorder="true" applyAlignment="true" applyProtection="false">
      <alignment horizontal="center" vertical="bottom" textRotation="0" wrapText="false" indent="0" shrinkToFit="false"/>
      <protection locked="true" hidden="false"/>
    </xf>
    <xf numFmtId="171" fontId="0" fillId="6" borderId="11" xfId="0" applyFont="false" applyBorder="true" applyAlignment="true" applyProtection="false">
      <alignment horizontal="center" vertical="bottom" textRotation="0" wrapText="false" indent="0" shrinkToFit="false"/>
      <protection locked="true" hidden="false"/>
    </xf>
    <xf numFmtId="164" fontId="20" fillId="6" borderId="28" xfId="0" applyFont="true" applyBorder="true" applyAlignment="true" applyProtection="true">
      <alignment horizontal="center" vertical="bottom" textRotation="0" wrapText="false" indent="0" shrinkToFit="false"/>
      <protection locked="false" hidden="false"/>
    </xf>
    <xf numFmtId="167" fontId="17" fillId="6" borderId="11" xfId="0" applyFont="true" applyBorder="true" applyAlignment="true" applyProtection="false">
      <alignment horizontal="center" vertical="bottom" textRotation="0" wrapText="false" indent="0" shrinkToFit="false"/>
      <protection locked="true" hidden="false"/>
    </xf>
    <xf numFmtId="169" fontId="18" fillId="6" borderId="28" xfId="0" applyFont="true" applyBorder="true" applyAlignment="true" applyProtection="true">
      <alignment horizontal="center" vertical="bottom" textRotation="0" wrapText="false" indent="0" shrinkToFit="false"/>
      <protection locked="false" hidden="false"/>
    </xf>
    <xf numFmtId="169" fontId="20" fillId="6" borderId="29" xfId="0" applyFont="true" applyBorder="true" applyAlignment="true" applyProtection="true">
      <alignment horizontal="center" vertical="bottom" textRotation="0" wrapText="false" indent="0" shrinkToFit="false"/>
      <protection locked="false" hidden="false"/>
    </xf>
    <xf numFmtId="171" fontId="17" fillId="6" borderId="29" xfId="0" applyFont="true" applyBorder="true" applyAlignment="true" applyProtection="true">
      <alignment horizontal="center" vertical="bottom" textRotation="0" wrapText="false" indent="0" shrinkToFit="false"/>
      <protection locked="false" hidden="false"/>
    </xf>
    <xf numFmtId="175" fontId="17" fillId="6" borderId="29" xfId="0" applyFont="true" applyBorder="true" applyAlignment="true" applyProtection="true">
      <alignment horizontal="center" vertical="bottom" textRotation="0" wrapText="false" indent="0" shrinkToFit="false"/>
      <protection locked="false" hidden="false"/>
    </xf>
    <xf numFmtId="170" fontId="17" fillId="6" borderId="29" xfId="0" applyFont="true" applyBorder="true" applyAlignment="true" applyProtection="true">
      <alignment horizontal="center" vertical="bottom" textRotation="0" wrapText="false" indent="0" shrinkToFit="false"/>
      <protection locked="false" hidden="false"/>
    </xf>
    <xf numFmtId="172" fontId="17" fillId="6" borderId="29" xfId="0" applyFont="true" applyBorder="true" applyAlignment="true" applyProtection="true">
      <alignment horizontal="center" vertical="bottom" textRotation="0" wrapText="false" indent="0" shrinkToFit="false"/>
      <protection locked="false" hidden="false"/>
    </xf>
    <xf numFmtId="169" fontId="17" fillId="6" borderId="11" xfId="0" applyFont="true" applyBorder="true" applyAlignment="true" applyProtection="false">
      <alignment horizontal="center" vertical="bottom" textRotation="0" wrapText="false" indent="0" shrinkToFit="false"/>
      <protection locked="true" hidden="false"/>
    </xf>
    <xf numFmtId="164" fontId="19" fillId="6" borderId="11" xfId="0" applyFont="true" applyBorder="true" applyAlignment="true" applyProtection="true">
      <alignment horizontal="center" vertical="bottom" textRotation="0" wrapText="false" indent="0" shrinkToFit="false"/>
      <protection locked="false" hidden="false"/>
    </xf>
    <xf numFmtId="169" fontId="18" fillId="7" borderId="29" xfId="0" applyFont="true" applyBorder="true" applyAlignment="true" applyProtection="true">
      <alignment horizontal="center" vertical="bottom" textRotation="0" wrapText="false" indent="0" shrinkToFit="false"/>
      <protection locked="false" hidden="false"/>
    </xf>
    <xf numFmtId="169" fontId="18" fillId="7" borderId="28" xfId="0" applyFont="true" applyBorder="true" applyAlignment="true" applyProtection="true">
      <alignment horizontal="center" vertical="bottom" textRotation="0" wrapText="false" indent="0" shrinkToFit="false"/>
      <protection locked="false" hidden="false"/>
    </xf>
    <xf numFmtId="171" fontId="17" fillId="7" borderId="3" xfId="0" applyFont="true" applyBorder="true" applyAlignment="true" applyProtection="false">
      <alignment horizontal="center" vertical="bottom" textRotation="0" wrapText="false" indent="0" shrinkToFit="false"/>
      <protection locked="true" hidden="false"/>
    </xf>
    <xf numFmtId="171" fontId="17" fillId="7" borderId="11" xfId="0" applyFont="true" applyBorder="true" applyAlignment="true" applyProtection="false">
      <alignment horizontal="center" vertical="bottom" textRotation="0" wrapText="false" indent="0" shrinkToFit="false"/>
      <protection locked="true" hidden="false"/>
    </xf>
    <xf numFmtId="170" fontId="17" fillId="7" borderId="11" xfId="0" applyFont="true" applyBorder="true" applyAlignment="true" applyProtection="false">
      <alignment horizontal="center" vertical="bottom" textRotation="0" wrapText="false" indent="0" shrinkToFit="false"/>
      <protection locked="true" hidden="false"/>
    </xf>
    <xf numFmtId="164" fontId="17" fillId="7" borderId="11" xfId="0" applyFont="true" applyBorder="true" applyAlignment="true" applyProtection="false">
      <alignment horizontal="center" vertical="bottom" textRotation="0" wrapText="false" indent="0" shrinkToFit="false"/>
      <protection locked="true" hidden="false"/>
    </xf>
    <xf numFmtId="172" fontId="17" fillId="7" borderId="11" xfId="0" applyFont="true" applyBorder="true" applyAlignment="true" applyProtection="false">
      <alignment horizontal="center" vertical="bottom" textRotation="0" wrapText="false" indent="0" shrinkToFit="false"/>
      <protection locked="true" hidden="false"/>
    </xf>
    <xf numFmtId="167" fontId="17" fillId="7" borderId="11" xfId="0" applyFont="true" applyBorder="true" applyAlignment="true" applyProtection="false">
      <alignment horizontal="center" vertical="bottom" textRotation="0" wrapText="false" indent="0" shrinkToFit="false"/>
      <protection locked="true" hidden="false"/>
    </xf>
    <xf numFmtId="166" fontId="17" fillId="6" borderId="29" xfId="0" applyFont="true" applyBorder="true" applyAlignment="true" applyProtection="true">
      <alignment horizontal="center" vertical="bottom" textRotation="0" wrapText="false" indent="0" shrinkToFit="false"/>
      <protection locked="true" hidden="true"/>
    </xf>
    <xf numFmtId="168" fontId="19" fillId="6" borderId="3" xfId="0" applyFont="true" applyBorder="true" applyAlignment="true" applyProtection="true">
      <alignment horizontal="center" vertical="bottom" textRotation="0" wrapText="false" indent="0" shrinkToFit="false"/>
      <protection locked="true" hidden="true"/>
    </xf>
    <xf numFmtId="169" fontId="17" fillId="6" borderId="31" xfId="0" applyFont="true" applyBorder="true" applyAlignment="true" applyProtection="true">
      <alignment horizontal="center" vertical="bottom" textRotation="0" wrapText="false" indent="0" shrinkToFit="false"/>
      <protection locked="false" hidden="false"/>
    </xf>
    <xf numFmtId="170" fontId="23" fillId="6" borderId="31" xfId="0" applyFont="true" applyBorder="true" applyAlignment="true" applyProtection="true">
      <alignment horizontal="center" vertical="bottom" textRotation="0" wrapText="false" indent="0" shrinkToFit="false"/>
      <protection locked="true" hidden="true"/>
    </xf>
    <xf numFmtId="170" fontId="17" fillId="6" borderId="11" xfId="0" applyFont="true" applyBorder="true" applyAlignment="true" applyProtection="true">
      <alignment horizontal="center" vertical="top" textRotation="0" wrapText="true" indent="0" shrinkToFit="false"/>
      <protection locked="true" hidden="true"/>
    </xf>
    <xf numFmtId="174" fontId="0" fillId="0" borderId="11"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9" fontId="21" fillId="6" borderId="29" xfId="0" applyFont="true" applyBorder="true" applyAlignment="true" applyProtection="true">
      <alignment horizontal="center" vertical="bottom" textRotation="0" wrapText="false" indent="0" shrinkToFit="false"/>
      <protection locked="false" hidden="false"/>
    </xf>
    <xf numFmtId="174" fontId="19" fillId="6" borderId="29" xfId="0" applyFont="true" applyBorder="true" applyAlignment="true" applyProtection="true">
      <alignment horizontal="center" vertical="bottom" textRotation="0" wrapText="false" indent="0" shrinkToFit="false"/>
      <protection locked="true" hidden="true"/>
    </xf>
    <xf numFmtId="169" fontId="17" fillId="6" borderId="29" xfId="0" applyFont="true" applyBorder="true" applyAlignment="true" applyProtection="true">
      <alignment horizontal="center" vertical="bottom" textRotation="0" wrapText="false" indent="0" shrinkToFit="false"/>
      <protection locked="true" hidden="true"/>
    </xf>
    <xf numFmtId="173" fontId="19" fillId="6" borderId="29" xfId="0" applyFont="true" applyBorder="true" applyAlignment="true" applyProtection="true">
      <alignment horizontal="center" vertical="bottom" textRotation="0" wrapText="false" indent="0" shrinkToFit="false"/>
      <protection locked="true" hidden="true"/>
    </xf>
    <xf numFmtId="170" fontId="19" fillId="6" borderId="29" xfId="0" applyFont="true" applyBorder="true" applyAlignment="true" applyProtection="true">
      <alignment horizontal="center" vertical="bottom" textRotation="0" wrapText="false" indent="0" shrinkToFit="false"/>
      <protection locked="true" hidden="true"/>
    </xf>
    <xf numFmtId="170" fontId="23" fillId="6" borderId="35" xfId="0" applyFont="true" applyBorder="true" applyAlignment="true" applyProtection="true">
      <alignment horizontal="center" vertical="bottom" textRotation="0" wrapText="false" indent="0" shrinkToFit="false"/>
      <protection locked="true" hidden="true"/>
    </xf>
    <xf numFmtId="174" fontId="0" fillId="0" borderId="0" xfId="0" applyFont="false" applyBorder="true" applyAlignment="true" applyProtection="false">
      <alignment horizontal="center" vertical="bottom" textRotation="0" wrapText="false" indent="0" shrinkToFit="false"/>
      <protection locked="true" hidden="false"/>
    </xf>
    <xf numFmtId="164" fontId="17" fillId="6" borderId="3" xfId="0" applyFont="true" applyBorder="true" applyAlignment="true" applyProtection="false">
      <alignment horizontal="center" vertical="bottom" textRotation="0" wrapText="false" indent="0" shrinkToFit="false"/>
      <protection locked="true" hidden="false"/>
    </xf>
    <xf numFmtId="169" fontId="20" fillId="7" borderId="29" xfId="0" applyFont="true" applyBorder="true" applyAlignment="true" applyProtection="true">
      <alignment horizontal="center" vertical="bottom" textRotation="0" wrapText="false" indent="0" shrinkToFit="false"/>
      <protection locked="false" hidden="false"/>
    </xf>
    <xf numFmtId="169" fontId="17" fillId="7" borderId="31" xfId="0" applyFont="true" applyBorder="true" applyAlignment="true" applyProtection="true">
      <alignment horizontal="center" vertical="bottom" textRotation="0" wrapText="false" indent="0" shrinkToFit="false"/>
      <protection locked="false" hidden="false"/>
    </xf>
    <xf numFmtId="170" fontId="23" fillId="7" borderId="31" xfId="0" applyFont="true" applyBorder="true" applyAlignment="true" applyProtection="true">
      <alignment horizontal="center" vertical="bottom" textRotation="0" wrapText="false" indent="0" shrinkToFit="false"/>
      <protection locked="true" hidden="true"/>
    </xf>
    <xf numFmtId="170" fontId="17" fillId="7" borderId="11" xfId="0" applyFont="true" applyBorder="true" applyAlignment="true" applyProtection="true">
      <alignment horizontal="center" vertical="top" textRotation="0" wrapText="true" indent="0" shrinkToFit="false"/>
      <protection locked="true" hidden="true"/>
    </xf>
    <xf numFmtId="164" fontId="0" fillId="7" borderId="3" xfId="0" applyFont="false" applyBorder="true" applyAlignment="true" applyProtection="false">
      <alignment horizontal="center" vertical="bottom" textRotation="0" wrapText="false" indent="0" shrinkToFit="false"/>
      <protection locked="true" hidden="false"/>
    </xf>
    <xf numFmtId="164" fontId="0" fillId="7" borderId="11" xfId="0" applyFont="false" applyBorder="true" applyAlignment="false" applyProtection="false">
      <alignment horizontal="general" vertical="bottom" textRotation="0" wrapText="false" indent="0" shrinkToFit="false"/>
      <protection locked="true" hidden="false"/>
    </xf>
    <xf numFmtId="168" fontId="19" fillId="7" borderId="33" xfId="0" applyFont="true" applyBorder="true" applyAlignment="true" applyProtection="true">
      <alignment horizontal="center" vertical="bottom" textRotation="0" wrapText="false" indent="0" shrinkToFit="false"/>
      <protection locked="true" hidden="true"/>
    </xf>
    <xf numFmtId="164" fontId="0" fillId="7" borderId="11" xfId="0" applyFont="false" applyBorder="true" applyAlignment="true" applyProtection="false">
      <alignment horizontal="center" vertical="bottom" textRotation="0" wrapText="false" indent="0" shrinkToFit="false"/>
      <protection locked="true" hidden="false"/>
    </xf>
    <xf numFmtId="169" fontId="19" fillId="6" borderId="11" xfId="0" applyFont="true" applyBorder="true" applyAlignment="true" applyProtection="true">
      <alignment horizontal="center" vertical="bottom" textRotation="0" wrapText="false" indent="0" shrinkToFit="false"/>
      <protection locked="true" hidden="true"/>
    </xf>
    <xf numFmtId="164" fontId="0" fillId="6" borderId="3" xfId="0" applyFont="false" applyBorder="true" applyAlignment="true" applyProtection="false">
      <alignment horizontal="center"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11" xfId="0" applyFont="false" applyBorder="true" applyAlignment="false" applyProtection="false">
      <alignment horizontal="general" vertical="bottom" textRotation="0" wrapText="false" indent="0" shrinkToFit="false"/>
      <protection locked="true" hidden="false"/>
    </xf>
    <xf numFmtId="169" fontId="18" fillId="6" borderId="29" xfId="0" applyFont="true" applyBorder="true" applyAlignment="true" applyProtection="true">
      <alignment horizontal="center" vertical="bottom" textRotation="0" wrapText="false" indent="0" shrinkToFit="false"/>
      <protection locked="false" hidden="false"/>
    </xf>
    <xf numFmtId="168" fontId="19" fillId="6" borderId="28" xfId="0" applyFont="true" applyBorder="true" applyAlignment="true" applyProtection="true">
      <alignment horizontal="center" vertical="bottom" textRotation="0" wrapText="false" indent="0" shrinkToFit="false"/>
      <protection locked="true" hidden="true"/>
    </xf>
    <xf numFmtId="164" fontId="17" fillId="6" borderId="29" xfId="0" applyFont="true" applyBorder="true" applyAlignment="true" applyProtection="true">
      <alignment horizontal="center" vertical="bottom" textRotation="0" wrapText="false" indent="0" shrinkToFit="false"/>
      <protection locked="false" hidden="false"/>
    </xf>
    <xf numFmtId="164" fontId="17" fillId="7" borderId="3" xfId="0" applyFont="true" applyBorder="true" applyAlignment="true" applyProtection="false">
      <alignment horizontal="center" vertical="bottom" textRotation="0" wrapText="false" indent="0" shrinkToFit="false"/>
      <protection locked="true" hidden="false"/>
    </xf>
    <xf numFmtId="168" fontId="19" fillId="7" borderId="3" xfId="0" applyFont="true" applyBorder="true" applyAlignment="true" applyProtection="true">
      <alignment horizontal="center" vertical="bottom" textRotation="0" wrapText="false" indent="0" shrinkToFit="false"/>
      <protection locked="true" hidden="true"/>
    </xf>
    <xf numFmtId="170" fontId="19" fillId="7" borderId="11" xfId="0" applyFont="true" applyBorder="true" applyAlignment="true" applyProtection="true">
      <alignment horizontal="center" vertical="bottom" textRotation="0" wrapText="false" indent="0" shrinkToFit="false"/>
      <protection locked="false" hidden="false"/>
    </xf>
    <xf numFmtId="173" fontId="17" fillId="6" borderId="28" xfId="0" applyFont="true" applyBorder="true" applyAlignment="true" applyProtection="true">
      <alignment horizontal="center" vertical="bottom" textRotation="0" wrapText="false" indent="0" shrinkToFit="false"/>
      <protection locked="true" hidden="true"/>
    </xf>
    <xf numFmtId="171" fontId="22" fillId="4" borderId="11" xfId="0" applyFont="true" applyBorder="true" applyAlignment="true" applyProtection="false">
      <alignment horizontal="center" vertical="bottom" textRotation="0" wrapText="false" indent="0" shrinkToFit="false"/>
      <protection locked="true" hidden="false"/>
    </xf>
    <xf numFmtId="170" fontId="22" fillId="4" borderId="28" xfId="0" applyFont="true" applyBorder="true" applyAlignment="true" applyProtection="true">
      <alignment horizontal="center" vertical="bottom" textRotation="0" wrapText="false" indent="0" shrinkToFit="false"/>
      <protection locked="false" hidden="false"/>
    </xf>
    <xf numFmtId="169" fontId="22" fillId="4" borderId="11" xfId="0" applyFont="true" applyBorder="true" applyAlignment="true" applyProtection="true">
      <alignment horizontal="center" vertical="bottom" textRotation="0" wrapText="false" indent="0" shrinkToFit="false"/>
      <protection locked="false" hidden="false"/>
    </xf>
    <xf numFmtId="167" fontId="17" fillId="6" borderId="31" xfId="0" applyFont="true" applyBorder="true" applyAlignment="true" applyProtection="true">
      <alignment horizontal="center" vertical="bottom" textRotation="0" wrapText="false" indent="0" shrinkToFit="false"/>
      <protection locked="false" hidden="false"/>
    </xf>
    <xf numFmtId="171" fontId="22" fillId="7" borderId="11" xfId="0" applyFont="true" applyBorder="true" applyAlignment="true" applyProtection="false">
      <alignment horizontal="center" vertical="bottom" textRotation="0" wrapText="false" indent="0" shrinkToFit="false"/>
      <protection locked="true" hidden="false"/>
    </xf>
    <xf numFmtId="170" fontId="22" fillId="7" borderId="28" xfId="0" applyFont="true" applyBorder="true" applyAlignment="true" applyProtection="true">
      <alignment horizontal="center" vertical="bottom" textRotation="0" wrapText="false" indent="0" shrinkToFit="false"/>
      <protection locked="false" hidden="false"/>
    </xf>
    <xf numFmtId="169" fontId="22" fillId="7" borderId="11" xfId="0" applyFont="true" applyBorder="true" applyAlignment="true" applyProtection="true">
      <alignment horizontal="center" vertical="bottom" textRotation="0" wrapText="false" indent="0" shrinkToFit="false"/>
      <protection locked="fals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64" fontId="0" fillId="7" borderId="31" xfId="0" applyFont="false" applyBorder="true" applyAlignment="true" applyProtection="false">
      <alignment horizontal="center" vertical="bottom" textRotation="0" wrapText="false" indent="0" shrinkToFit="false"/>
      <protection locked="true" hidden="false"/>
    </xf>
    <xf numFmtId="164" fontId="20" fillId="6" borderId="29" xfId="0" applyFont="true" applyBorder="true" applyAlignment="true" applyProtection="true">
      <alignment horizontal="center" vertical="bottom" textRotation="0" wrapText="false" indent="0" shrinkToFit="false"/>
      <protection locked="false" hidden="false"/>
    </xf>
    <xf numFmtId="164" fontId="19" fillId="7" borderId="11" xfId="0" applyFont="true" applyBorder="true" applyAlignment="true" applyProtection="true">
      <alignment horizontal="center" vertical="bottom" textRotation="0" wrapText="false" indent="0" shrinkToFit="false"/>
      <protection locked="false" hidden="false"/>
    </xf>
    <xf numFmtId="164" fontId="16" fillId="6" borderId="11" xfId="0" applyFont="true" applyBorder="true" applyAlignment="true" applyProtection="false">
      <alignment horizontal="center" vertical="center" textRotation="180" wrapText="false" indent="0" shrinkToFit="false"/>
      <protection locked="true" hidden="false"/>
    </xf>
    <xf numFmtId="170" fontId="17" fillId="7" borderId="28" xfId="0" applyFont="true" applyBorder="true" applyAlignment="true" applyProtection="true">
      <alignment horizontal="center" vertical="bottom" textRotation="0" wrapText="false" indent="0" shrinkToFit="false"/>
      <protection locked="false" hidden="false"/>
    </xf>
    <xf numFmtId="169" fontId="24" fillId="7" borderId="11" xfId="0" applyFont="true" applyBorder="true" applyAlignment="true" applyProtection="true">
      <alignment horizontal="center" vertical="bottom" textRotation="0" wrapText="false" indent="0" shrinkToFit="false"/>
      <protection locked="false" hidden="false"/>
    </xf>
    <xf numFmtId="170" fontId="24" fillId="7" borderId="11" xfId="0" applyFont="true" applyBorder="true" applyAlignment="true" applyProtection="true">
      <alignment horizontal="center" vertical="bottom" textRotation="0" wrapText="false" indent="0" shrinkToFit="false"/>
      <protection locked="true" hidden="true"/>
    </xf>
    <xf numFmtId="170" fontId="17" fillId="6" borderId="28" xfId="0" applyFont="true" applyBorder="true" applyAlignment="true" applyProtection="true">
      <alignment horizontal="center" vertical="bottom" textRotation="0" wrapText="false" indent="0" shrinkToFit="false"/>
      <protection locked="fals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70" fontId="17" fillId="6" borderId="3" xfId="0" applyFont="true" applyBorder="true" applyAlignment="true" applyProtection="false">
      <alignment horizontal="center" vertical="bottom" textRotation="0" wrapText="false" indent="0" shrinkToFit="false"/>
      <protection locked="true" hidden="false"/>
    </xf>
    <xf numFmtId="164" fontId="0" fillId="6" borderId="33" xfId="0" applyFont="false" applyBorder="true" applyAlignment="true" applyProtection="false">
      <alignment horizontal="center" vertical="bottom" textRotation="0" wrapText="false" indent="0" shrinkToFit="false"/>
      <protection locked="true" hidden="false"/>
    </xf>
    <xf numFmtId="170" fontId="0" fillId="6" borderId="0" xfId="0" applyFont="fals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71" fontId="17" fillId="6" borderId="29" xfId="0" applyFont="true" applyBorder="true" applyAlignment="true" applyProtection="false">
      <alignment horizontal="center" vertical="bottom" textRotation="0" wrapText="false" indent="0" shrinkToFit="false"/>
      <protection locked="true" hidden="false"/>
    </xf>
    <xf numFmtId="171" fontId="17" fillId="8" borderId="11" xfId="0" applyFont="true" applyBorder="true" applyAlignment="true" applyProtection="false">
      <alignment horizontal="center" vertical="bottom" textRotation="0" wrapText="false" indent="0" shrinkToFit="false"/>
      <protection locked="true" hidden="false"/>
    </xf>
    <xf numFmtId="170" fontId="17" fillId="8" borderId="28" xfId="0" applyFont="true" applyBorder="true" applyAlignment="true" applyProtection="true">
      <alignment horizontal="center" vertical="bottom" textRotation="0" wrapText="false" indent="0" shrinkToFit="false"/>
      <protection locked="false" hidden="false"/>
    </xf>
    <xf numFmtId="171" fontId="17" fillId="6" borderId="34" xfId="0" applyFont="tru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true" applyProtection="false">
      <alignment horizontal="center" vertical="bottom" textRotation="0" wrapText="false" indent="0" shrinkToFit="false"/>
      <protection locked="true" hidden="false"/>
    </xf>
    <xf numFmtId="171" fontId="25" fillId="6" borderId="11" xfId="0" applyFont="true" applyBorder="true" applyAlignment="true" applyProtection="false">
      <alignment horizontal="center" vertical="bottom" textRotation="0" wrapText="false" indent="0" shrinkToFit="false"/>
      <protection locked="true" hidden="false"/>
    </xf>
    <xf numFmtId="171" fontId="24" fillId="7" borderId="11" xfId="0" applyFont="true" applyBorder="true" applyAlignment="true" applyProtection="false">
      <alignment horizontal="center" vertical="bottom" textRotation="0" wrapText="false" indent="0" shrinkToFit="false"/>
      <protection locked="true" hidden="false"/>
    </xf>
    <xf numFmtId="170" fontId="24" fillId="7" borderId="3" xfId="0" applyFont="true" applyBorder="true" applyAlignment="true" applyProtection="true">
      <alignment horizontal="center" vertical="bottom" textRotation="0" wrapText="false" indent="0" shrinkToFit="false"/>
      <protection locked="false" hidden="false"/>
    </xf>
    <xf numFmtId="170" fontId="24" fillId="7" borderId="11" xfId="0" applyFont="true" applyBorder="true" applyAlignment="true" applyProtection="true">
      <alignment horizontal="center" vertical="bottom" textRotation="0" wrapText="false" indent="0" shrinkToFit="false"/>
      <protection locked="false" hidden="false"/>
    </xf>
    <xf numFmtId="170" fontId="24" fillId="7" borderId="28" xfId="0" applyFont="true" applyBorder="true" applyAlignment="true" applyProtection="true">
      <alignment horizontal="center" vertical="bottom" textRotation="0" wrapText="false" indent="0" shrinkToFit="false"/>
      <protection locked="false" hidden="false"/>
    </xf>
    <xf numFmtId="171" fontId="24" fillId="6" borderId="11" xfId="0" applyFont="true" applyBorder="true" applyAlignment="true" applyProtection="false">
      <alignment horizontal="center" vertical="bottom" textRotation="0" wrapText="false" indent="0" shrinkToFit="false"/>
      <protection locked="true" hidden="false"/>
    </xf>
    <xf numFmtId="170" fontId="24" fillId="6" borderId="28" xfId="0" applyFont="true" applyBorder="true" applyAlignment="true" applyProtection="true">
      <alignment horizontal="center" vertical="bottom" textRotation="0" wrapText="false" indent="0" shrinkToFit="false"/>
      <protection locked="false" hidden="false"/>
    </xf>
    <xf numFmtId="170" fontId="24" fillId="6" borderId="11" xfId="0" applyFont="true" applyBorder="true" applyAlignment="true" applyProtection="true">
      <alignment horizontal="center" vertical="bottom" textRotation="0" wrapText="false" indent="0" shrinkToFit="false"/>
      <protection locked="false" hidden="false"/>
    </xf>
    <xf numFmtId="169" fontId="24" fillId="6" borderId="11" xfId="0" applyFont="true" applyBorder="true" applyAlignment="true" applyProtection="true">
      <alignment horizontal="center" vertical="bottom" textRotation="0" wrapText="false" indent="0" shrinkToFit="false"/>
      <protection locked="false" hidden="false"/>
    </xf>
    <xf numFmtId="171" fontId="17" fillId="6" borderId="11" xfId="0" applyFont="true" applyBorder="true" applyAlignment="true" applyProtection="true">
      <alignment horizontal="center" vertical="bottom" textRotation="0" wrapText="false" indent="0" shrinkToFit="false"/>
      <protection locked="false" hidden="false"/>
    </xf>
    <xf numFmtId="164" fontId="16" fillId="7" borderId="11" xfId="0" applyFont="true" applyBorder="true" applyAlignment="true" applyProtection="false">
      <alignment horizontal="center" vertical="center" textRotation="180" wrapText="false" indent="0" shrinkToFit="false"/>
      <protection locked="true" hidden="false"/>
    </xf>
    <xf numFmtId="171" fontId="17" fillId="7" borderId="11" xfId="0" applyFont="true" applyBorder="true" applyAlignment="true" applyProtection="true">
      <alignment horizontal="center" vertical="bottom" textRotation="0" wrapText="false" indent="0" shrinkToFit="false"/>
      <protection locked="false" hidden="false"/>
    </xf>
    <xf numFmtId="170" fontId="26" fillId="6" borderId="29" xfId="0" applyFont="true" applyBorder="true" applyAlignment="true" applyProtection="true">
      <alignment horizontal="center" vertical="bottom" textRotation="0" wrapText="false" indent="0" shrinkToFit="false"/>
      <protection locked="false" hidden="false"/>
    </xf>
    <xf numFmtId="170" fontId="17" fillId="6" borderId="30" xfId="0" applyFont="true" applyBorder="true" applyAlignment="true" applyProtection="true">
      <alignment horizontal="center" vertical="bottom" textRotation="0" wrapText="false" indent="0" shrinkToFit="false"/>
      <protection locked="false" hidden="false"/>
    </xf>
    <xf numFmtId="170" fontId="17" fillId="6" borderId="3" xfId="0" applyFont="true" applyBorder="true" applyAlignment="true" applyProtection="true">
      <alignment horizontal="center" vertical="bottom" textRotation="0" wrapText="false" indent="0" shrinkToFit="false"/>
      <protection locked="false" hidden="false"/>
    </xf>
    <xf numFmtId="167" fontId="18" fillId="6" borderId="11" xfId="0" applyFont="true" applyBorder="true" applyAlignment="true" applyProtection="true">
      <alignment horizontal="center" vertical="bottom" textRotation="0" wrapText="false" indent="0" shrinkToFit="false"/>
      <protection locked="false" hidden="false"/>
    </xf>
    <xf numFmtId="166" fontId="17" fillId="6" borderId="11" xfId="0" applyFont="true" applyBorder="true" applyAlignment="true" applyProtection="true">
      <alignment horizontal="center" vertical="center" textRotation="0" wrapText="false" indent="0" shrinkToFit="false"/>
      <protection locked="true" hidden="true"/>
    </xf>
    <xf numFmtId="167" fontId="17" fillId="7" borderId="11" xfId="0" applyFont="true" applyBorder="true" applyAlignment="true" applyProtection="true">
      <alignment horizontal="center" vertical="center" textRotation="0" wrapText="false" indent="0" shrinkToFit="false"/>
      <protection locked="false" hidden="false"/>
    </xf>
    <xf numFmtId="173" fontId="17" fillId="7" borderId="28" xfId="0" applyFont="true" applyBorder="true" applyAlignment="true" applyProtection="true">
      <alignment horizontal="center" vertical="center" textRotation="0" wrapText="false" indent="0" shrinkToFit="false"/>
      <protection locked="true" hidden="true"/>
    </xf>
    <xf numFmtId="169" fontId="17" fillId="7" borderId="11" xfId="0" applyFont="true" applyBorder="true" applyAlignment="true" applyProtection="true">
      <alignment horizontal="center" vertical="center" textRotation="0" wrapText="false" indent="0" shrinkToFit="false"/>
      <protection locked="false" hidden="false"/>
    </xf>
    <xf numFmtId="169" fontId="17" fillId="7" borderId="29" xfId="0" applyFont="true" applyBorder="true" applyAlignment="true" applyProtection="true">
      <alignment horizontal="center" vertical="center" textRotation="0" wrapText="false" indent="0" shrinkToFit="false"/>
      <protection locked="false" hidden="false"/>
    </xf>
    <xf numFmtId="169" fontId="18" fillId="7" borderId="33" xfId="0" applyFont="true" applyBorder="true" applyAlignment="true" applyProtection="true">
      <alignment horizontal="center" vertical="center" textRotation="0" wrapText="false" indent="0" shrinkToFit="false"/>
      <protection locked="false" hidden="false"/>
    </xf>
    <xf numFmtId="169" fontId="17" fillId="7" borderId="28" xfId="0" applyFont="true" applyBorder="true" applyAlignment="true" applyProtection="true">
      <alignment horizontal="center" vertical="center" textRotation="0" wrapText="false" indent="0" shrinkToFit="false"/>
      <protection locked="false" hidden="false"/>
    </xf>
    <xf numFmtId="169" fontId="19" fillId="7" borderId="11" xfId="0" applyFont="true" applyBorder="true" applyAlignment="true" applyProtection="true">
      <alignment horizontal="center" vertical="center" textRotation="0" wrapText="false" indent="0" shrinkToFit="false"/>
      <protection locked="false" hidden="false"/>
    </xf>
    <xf numFmtId="169" fontId="20" fillId="7" borderId="11" xfId="0" applyFont="true" applyBorder="true" applyAlignment="true" applyProtection="true">
      <alignment horizontal="center" vertical="center" textRotation="0" wrapText="false" indent="0" shrinkToFit="false"/>
      <protection locked="false" hidden="false"/>
    </xf>
    <xf numFmtId="169" fontId="21" fillId="7" borderId="11" xfId="0" applyFont="true" applyBorder="true" applyAlignment="true" applyProtection="true">
      <alignment horizontal="center" vertical="center" textRotation="0" wrapText="false" indent="0" shrinkToFit="false"/>
      <protection locked="false" hidden="false"/>
    </xf>
    <xf numFmtId="169" fontId="19" fillId="7" borderId="29" xfId="0" applyFont="true" applyBorder="true" applyAlignment="true" applyProtection="true">
      <alignment horizontal="center" vertical="center" textRotation="0" wrapText="false" indent="0" shrinkToFit="false"/>
      <protection locked="false" hidden="false"/>
    </xf>
    <xf numFmtId="168" fontId="19" fillId="7" borderId="11" xfId="0" applyFont="true" applyBorder="true" applyAlignment="true" applyProtection="true">
      <alignment horizontal="center" vertical="center" textRotation="0" wrapText="false" indent="0" shrinkToFit="false"/>
      <protection locked="true" hidden="true"/>
    </xf>
    <xf numFmtId="170" fontId="19" fillId="7" borderId="11" xfId="0" applyFont="true" applyBorder="true" applyAlignment="true" applyProtection="true">
      <alignment horizontal="center" vertical="center" textRotation="0" wrapText="false" indent="0" shrinkToFit="false"/>
      <protection locked="true" hidden="true"/>
    </xf>
    <xf numFmtId="168" fontId="17" fillId="7" borderId="11" xfId="0" applyFont="true" applyBorder="true" applyAlignment="true" applyProtection="true">
      <alignment horizontal="center" vertical="center" textRotation="0" wrapText="false" indent="0" shrinkToFit="false"/>
      <protection locked="true" hidden="true"/>
    </xf>
    <xf numFmtId="168" fontId="19" fillId="7" borderId="29" xfId="0" applyFont="true" applyBorder="true" applyAlignment="true" applyProtection="true">
      <alignment horizontal="center" vertical="center" textRotation="0" wrapText="false" indent="0" shrinkToFit="false"/>
      <protection locked="true" hidden="true"/>
    </xf>
    <xf numFmtId="170" fontId="17" fillId="7" borderId="11" xfId="0" applyFont="true" applyBorder="true" applyAlignment="true" applyProtection="true">
      <alignment horizontal="center" vertical="center" textRotation="0" wrapText="false" indent="0" shrinkToFit="false"/>
      <protection locked="false" hidden="false"/>
    </xf>
    <xf numFmtId="170" fontId="17" fillId="7" borderId="31" xfId="0" applyFont="true" applyBorder="true" applyAlignment="true" applyProtection="true">
      <alignment horizontal="center" vertical="center" textRotation="0" wrapText="false" indent="0" shrinkToFit="false"/>
      <protection locked="false" hidden="false"/>
    </xf>
    <xf numFmtId="170" fontId="23" fillId="7" borderId="32" xfId="0" applyFont="true" applyBorder="true" applyAlignment="true" applyProtection="true">
      <alignment horizontal="center" vertical="center" textRotation="0" wrapText="false" indent="0" shrinkToFit="false"/>
      <protection locked="true" hidden="true"/>
    </xf>
    <xf numFmtId="170" fontId="24" fillId="7" borderId="11" xfId="0" applyFont="true" applyBorder="true" applyAlignment="true" applyProtection="true">
      <alignment horizontal="center" vertical="center" textRotation="0" wrapText="false" indent="0" shrinkToFit="false"/>
      <protection locked="true" hidden="true"/>
    </xf>
    <xf numFmtId="169" fontId="24" fillId="7" borderId="11" xfId="0" applyFont="true" applyBorder="true" applyAlignment="true" applyProtection="true">
      <alignment horizontal="center" vertical="center" textRotation="0" wrapText="false" indent="0" shrinkToFit="false"/>
      <protection locked="true" hidden="true"/>
    </xf>
    <xf numFmtId="164" fontId="17" fillId="7" borderId="11"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4" fontId="0" fillId="7" borderId="11" xfId="0" applyFont="false" applyBorder="true" applyAlignment="true" applyProtection="false">
      <alignment horizontal="center" vertical="center" textRotation="0" wrapText="false" indent="0" shrinkToFit="false"/>
      <protection locked="true" hidden="false"/>
    </xf>
    <xf numFmtId="170" fontId="17" fillId="7" borderId="11" xfId="0" applyFont="true" applyBorder="true" applyAlignment="true" applyProtection="true">
      <alignment horizontal="center" vertical="center" textRotation="0" wrapText="false" indent="0" shrinkToFit="false"/>
      <protection locked="true" hidden="true"/>
    </xf>
    <xf numFmtId="170" fontId="0" fillId="7" borderId="11" xfId="0" applyFont="false" applyBorder="true" applyAlignment="true" applyProtection="false">
      <alignment horizontal="center" vertical="center" textRotation="0" wrapText="false" indent="0" shrinkToFit="false"/>
      <protection locked="true" hidden="false"/>
    </xf>
    <xf numFmtId="171" fontId="0" fillId="7" borderId="3" xfId="0" applyFont="false" applyBorder="true" applyAlignment="true" applyProtection="false">
      <alignment horizontal="center" vertical="center" textRotation="0" wrapText="false" indent="0" shrinkToFit="false"/>
      <protection locked="true" hidden="false"/>
    </xf>
    <xf numFmtId="171" fontId="0" fillId="7" borderId="11" xfId="0" applyFont="false" applyBorder="true" applyAlignment="true" applyProtection="false">
      <alignment horizontal="center" vertical="center" textRotation="0" wrapText="false" indent="0" shrinkToFit="false"/>
      <protection locked="true" hidden="false"/>
    </xf>
    <xf numFmtId="172" fontId="0" fillId="7" borderId="11" xfId="0" applyFont="false" applyBorder="true" applyAlignment="true" applyProtection="false">
      <alignment horizontal="center" vertical="center" textRotation="0" wrapText="false" indent="0" shrinkToFit="false"/>
      <protection locked="true" hidden="false"/>
    </xf>
    <xf numFmtId="170" fontId="17" fillId="7" borderId="1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1" fontId="0" fillId="10" borderId="11" xfId="0" applyFont="false" applyBorder="true" applyAlignment="true" applyProtection="false">
      <alignment horizontal="center" vertical="bottom" textRotation="0" wrapText="false" indent="0" shrinkToFit="false"/>
      <protection locked="true" hidden="false"/>
    </xf>
    <xf numFmtId="164" fontId="17" fillId="6" borderId="11" xfId="0" applyFont="true" applyBorder="true" applyAlignment="true" applyProtection="false">
      <alignment horizontal="center" vertical="center" textRotation="0" wrapText="false" indent="0" shrinkToFit="false"/>
      <protection locked="true" hidden="false"/>
    </xf>
    <xf numFmtId="164" fontId="16" fillId="10" borderId="11" xfId="0" applyFont="true" applyBorder="true" applyAlignment="true" applyProtection="false">
      <alignment horizontal="center" vertical="center" textRotation="180" wrapText="false" indent="0" shrinkToFit="false"/>
      <protection locked="true" hidden="false"/>
    </xf>
    <xf numFmtId="166" fontId="17" fillId="10" borderId="11" xfId="0" applyFont="true" applyBorder="true" applyAlignment="true" applyProtection="true">
      <alignment horizontal="center" vertical="bottom" textRotation="0" wrapText="false" indent="0" shrinkToFit="false"/>
      <protection locked="true" hidden="true"/>
    </xf>
    <xf numFmtId="167" fontId="17" fillId="10" borderId="11" xfId="0" applyFont="true" applyBorder="true" applyAlignment="true" applyProtection="true">
      <alignment horizontal="center" vertical="center" textRotation="0" wrapText="false" indent="0" shrinkToFit="false"/>
      <protection locked="false" hidden="false"/>
    </xf>
    <xf numFmtId="173" fontId="17" fillId="10" borderId="28" xfId="0" applyFont="true" applyBorder="true" applyAlignment="true" applyProtection="true">
      <alignment horizontal="center" vertical="center" textRotation="0" wrapText="false" indent="0" shrinkToFit="false"/>
      <protection locked="true" hidden="true"/>
    </xf>
    <xf numFmtId="169" fontId="17" fillId="10" borderId="11" xfId="0" applyFont="true" applyBorder="true" applyAlignment="true" applyProtection="true">
      <alignment horizontal="center" vertical="center" textRotation="0" wrapText="false" indent="0" shrinkToFit="false"/>
      <protection locked="false" hidden="false"/>
    </xf>
    <xf numFmtId="169" fontId="17" fillId="10" borderId="29" xfId="0" applyFont="true" applyBorder="true" applyAlignment="true" applyProtection="true">
      <alignment horizontal="center" vertical="center" textRotation="0" wrapText="false" indent="0" shrinkToFit="false"/>
      <protection locked="false" hidden="false"/>
    </xf>
    <xf numFmtId="169" fontId="18" fillId="10" borderId="33" xfId="0" applyFont="true" applyBorder="true" applyAlignment="true" applyProtection="true">
      <alignment horizontal="center" vertical="center" textRotation="0" wrapText="false" indent="0" shrinkToFit="false"/>
      <protection locked="false" hidden="false"/>
    </xf>
    <xf numFmtId="169" fontId="17" fillId="10" borderId="28" xfId="0" applyFont="true" applyBorder="true" applyAlignment="true" applyProtection="true">
      <alignment horizontal="center" vertical="center" textRotation="0" wrapText="false" indent="0" shrinkToFit="false"/>
      <protection locked="false" hidden="false"/>
    </xf>
    <xf numFmtId="169" fontId="19" fillId="10" borderId="11" xfId="0" applyFont="true" applyBorder="true" applyAlignment="true" applyProtection="true">
      <alignment horizontal="center" vertical="center" textRotation="0" wrapText="false" indent="0" shrinkToFit="false"/>
      <protection locked="false" hidden="false"/>
    </xf>
    <xf numFmtId="169" fontId="20" fillId="10" borderId="11" xfId="0" applyFont="true" applyBorder="true" applyAlignment="true" applyProtection="true">
      <alignment horizontal="center" vertical="center" textRotation="0" wrapText="false" indent="0" shrinkToFit="false"/>
      <protection locked="false" hidden="false"/>
    </xf>
    <xf numFmtId="169" fontId="21" fillId="10" borderId="11" xfId="0" applyFont="true" applyBorder="true" applyAlignment="true" applyProtection="true">
      <alignment horizontal="center" vertical="center" textRotation="0" wrapText="false" indent="0" shrinkToFit="false"/>
      <protection locked="false" hidden="false"/>
    </xf>
    <xf numFmtId="169" fontId="19" fillId="10" borderId="29" xfId="0" applyFont="true" applyBorder="true" applyAlignment="true" applyProtection="true">
      <alignment horizontal="center" vertical="center" textRotation="0" wrapText="false" indent="0" shrinkToFit="false"/>
      <protection locked="false" hidden="false"/>
    </xf>
    <xf numFmtId="168" fontId="19" fillId="10" borderId="11" xfId="0" applyFont="true" applyBorder="true" applyAlignment="true" applyProtection="true">
      <alignment horizontal="center" vertical="center" textRotation="0" wrapText="false" indent="0" shrinkToFit="false"/>
      <protection locked="true" hidden="true"/>
    </xf>
    <xf numFmtId="170" fontId="19" fillId="10" borderId="11" xfId="0" applyFont="true" applyBorder="true" applyAlignment="true" applyProtection="true">
      <alignment horizontal="center" vertical="center" textRotation="0" wrapText="false" indent="0" shrinkToFit="false"/>
      <protection locked="true" hidden="true"/>
    </xf>
    <xf numFmtId="168" fontId="17" fillId="10" borderId="11" xfId="0" applyFont="true" applyBorder="true" applyAlignment="true" applyProtection="true">
      <alignment horizontal="center" vertical="center" textRotation="0" wrapText="false" indent="0" shrinkToFit="false"/>
      <protection locked="true" hidden="true"/>
    </xf>
    <xf numFmtId="168" fontId="19" fillId="10" borderId="29" xfId="0" applyFont="true" applyBorder="true" applyAlignment="true" applyProtection="true">
      <alignment horizontal="center" vertical="center" textRotation="0" wrapText="false" indent="0" shrinkToFit="false"/>
      <protection locked="true" hidden="true"/>
    </xf>
    <xf numFmtId="171" fontId="17" fillId="10" borderId="11" xfId="0" applyFont="true" applyBorder="true" applyAlignment="true" applyProtection="false">
      <alignment horizontal="center" vertical="bottom" textRotation="0" wrapText="false" indent="0" shrinkToFit="false"/>
      <protection locked="true" hidden="false"/>
    </xf>
    <xf numFmtId="170" fontId="17" fillId="10" borderId="28" xfId="0" applyFont="true" applyBorder="true" applyAlignment="true" applyProtection="true">
      <alignment horizontal="center" vertical="center" textRotation="0" wrapText="false" indent="0" shrinkToFit="false"/>
      <protection locked="false" hidden="false"/>
    </xf>
    <xf numFmtId="170" fontId="17" fillId="10" borderId="11" xfId="0" applyFont="true" applyBorder="true" applyAlignment="true" applyProtection="true">
      <alignment horizontal="center" vertical="center" textRotation="0" wrapText="false" indent="0" shrinkToFit="false"/>
      <protection locked="false" hidden="false"/>
    </xf>
    <xf numFmtId="170" fontId="17" fillId="10" borderId="31" xfId="0" applyFont="true" applyBorder="true" applyAlignment="true" applyProtection="true">
      <alignment horizontal="center" vertical="center" textRotation="0" wrapText="false" indent="0" shrinkToFit="false"/>
      <protection locked="false" hidden="false"/>
    </xf>
    <xf numFmtId="170" fontId="23" fillId="10" borderId="32" xfId="0" applyFont="true" applyBorder="true" applyAlignment="true" applyProtection="true">
      <alignment horizontal="center" vertical="center" textRotation="0" wrapText="false" indent="0" shrinkToFit="false"/>
      <protection locked="true" hidden="true"/>
    </xf>
    <xf numFmtId="170" fontId="24" fillId="10" borderId="11" xfId="0" applyFont="true" applyBorder="true" applyAlignment="true" applyProtection="true">
      <alignment horizontal="center" vertical="center" textRotation="0" wrapText="false" indent="0" shrinkToFit="false"/>
      <protection locked="true" hidden="true"/>
    </xf>
    <xf numFmtId="169" fontId="24" fillId="10" borderId="11" xfId="0" applyFont="true" applyBorder="true" applyAlignment="true" applyProtection="true">
      <alignment horizontal="center" vertical="center" textRotation="0" wrapText="false" indent="0" shrinkToFit="false"/>
      <protection locked="true" hidden="true"/>
    </xf>
    <xf numFmtId="164" fontId="17" fillId="10" borderId="11" xfId="0" applyFont="true" applyBorder="true" applyAlignment="true" applyProtection="true">
      <alignment horizontal="center" vertical="center" textRotation="0" wrapText="false" indent="0" shrinkToFit="false"/>
      <protection locked="false" hidden="false"/>
    </xf>
    <xf numFmtId="174" fontId="0" fillId="10" borderId="11" xfId="0" applyFont="false" applyBorder="true" applyAlignment="true" applyProtection="false">
      <alignment horizontal="center" vertical="center" textRotation="0" wrapText="false" indent="0" shrinkToFit="false"/>
      <protection locked="true" hidden="false"/>
    </xf>
    <xf numFmtId="170" fontId="17" fillId="10" borderId="11" xfId="0" applyFont="true" applyBorder="true" applyAlignment="true" applyProtection="true">
      <alignment horizontal="center" vertical="center" textRotation="0" wrapText="false" indent="0" shrinkToFit="false"/>
      <protection locked="true" hidden="true"/>
    </xf>
    <xf numFmtId="170" fontId="0" fillId="10" borderId="11" xfId="0" applyFont="false" applyBorder="true" applyAlignment="true" applyProtection="false">
      <alignment horizontal="center" vertical="center" textRotation="0" wrapText="false" indent="0" shrinkToFit="false"/>
      <protection locked="true" hidden="false"/>
    </xf>
    <xf numFmtId="171" fontId="0" fillId="10" borderId="3" xfId="0" applyFont="false" applyBorder="true" applyAlignment="true" applyProtection="false">
      <alignment horizontal="center" vertical="center" textRotation="0" wrapText="false" indent="0" shrinkToFit="false"/>
      <protection locked="true" hidden="false"/>
    </xf>
    <xf numFmtId="171" fontId="0" fillId="10" borderId="11" xfId="0" applyFont="false" applyBorder="true" applyAlignment="true" applyProtection="false">
      <alignment horizontal="center" vertical="center" textRotation="0" wrapText="false" indent="0" shrinkToFit="false"/>
      <protection locked="true" hidden="false"/>
    </xf>
    <xf numFmtId="172" fontId="0" fillId="10" borderId="11" xfId="0" applyFont="false" applyBorder="true" applyAlignment="true" applyProtection="false">
      <alignment horizontal="center" vertical="center" textRotation="0" wrapText="false" indent="0" shrinkToFit="false"/>
      <protection locked="true" hidden="false"/>
    </xf>
    <xf numFmtId="170" fontId="17" fillId="10" borderId="11" xfId="0" applyFont="true" applyBorder="true" applyAlignment="true" applyProtection="false">
      <alignment horizontal="center" vertical="center" textRotation="0" wrapText="false" indent="0" shrinkToFit="false"/>
      <protection locked="true" hidden="false"/>
    </xf>
    <xf numFmtId="170" fontId="0" fillId="10" borderId="0" xfId="0" applyFont="false" applyBorder="false" applyAlignment="true" applyProtection="false">
      <alignment horizontal="center" vertical="center" textRotation="0" wrapText="false" indent="0" shrinkToFit="false"/>
      <protection locked="true" hidden="false"/>
    </xf>
    <xf numFmtId="169" fontId="0" fillId="10" borderId="11" xfId="0" applyFont="false" applyBorder="true" applyAlignment="true" applyProtection="false">
      <alignment horizontal="center" vertical="center" textRotation="0" wrapText="false" indent="0" shrinkToFit="false"/>
      <protection locked="true" hidden="false"/>
    </xf>
    <xf numFmtId="167" fontId="17" fillId="10" borderId="11" xfId="0" applyFont="true" applyBorder="true" applyAlignment="true" applyProtection="true">
      <alignment horizontal="center" vertical="bottom" textRotation="0" wrapText="false" indent="0" shrinkToFit="false"/>
      <protection locked="false" hidden="false"/>
    </xf>
    <xf numFmtId="173" fontId="17" fillId="10" borderId="28" xfId="0" applyFont="true" applyBorder="true" applyAlignment="true" applyProtection="true">
      <alignment horizontal="center" vertical="bottom" textRotation="0" wrapText="false" indent="0" shrinkToFit="false"/>
      <protection locked="true" hidden="true"/>
    </xf>
    <xf numFmtId="169" fontId="17" fillId="10" borderId="11" xfId="0" applyFont="true" applyBorder="true" applyAlignment="true" applyProtection="true">
      <alignment horizontal="center" vertical="bottom" textRotation="0" wrapText="false" indent="0" shrinkToFit="false"/>
      <protection locked="false" hidden="false"/>
    </xf>
    <xf numFmtId="169" fontId="17" fillId="10" borderId="29" xfId="0" applyFont="true" applyBorder="true" applyAlignment="true" applyProtection="true">
      <alignment horizontal="center" vertical="bottom" textRotation="0" wrapText="false" indent="0" shrinkToFit="false"/>
      <protection locked="false" hidden="false"/>
    </xf>
    <xf numFmtId="169" fontId="18" fillId="10" borderId="33" xfId="0" applyFont="true" applyBorder="true" applyAlignment="true" applyProtection="true">
      <alignment horizontal="center" vertical="bottom" textRotation="0" wrapText="false" indent="0" shrinkToFit="false"/>
      <protection locked="false" hidden="false"/>
    </xf>
    <xf numFmtId="169" fontId="17" fillId="10" borderId="28" xfId="0" applyFont="true" applyBorder="true" applyAlignment="true" applyProtection="true">
      <alignment horizontal="center" vertical="bottom" textRotation="0" wrapText="false" indent="0" shrinkToFit="false"/>
      <protection locked="false" hidden="false"/>
    </xf>
    <xf numFmtId="169" fontId="19" fillId="10" borderId="11" xfId="0" applyFont="true" applyBorder="true" applyAlignment="true" applyProtection="true">
      <alignment horizontal="center" vertical="bottom" textRotation="0" wrapText="false" indent="0" shrinkToFit="false"/>
      <protection locked="false" hidden="false"/>
    </xf>
    <xf numFmtId="169" fontId="20" fillId="10" borderId="11" xfId="0" applyFont="true" applyBorder="true" applyAlignment="true" applyProtection="true">
      <alignment horizontal="center" vertical="bottom" textRotation="0" wrapText="false" indent="0" shrinkToFit="false"/>
      <protection locked="false" hidden="false"/>
    </xf>
    <xf numFmtId="169" fontId="21" fillId="10" borderId="11" xfId="0" applyFont="true" applyBorder="true" applyAlignment="true" applyProtection="true">
      <alignment horizontal="center" vertical="bottom" textRotation="0" wrapText="false" indent="0" shrinkToFit="false"/>
      <protection locked="false" hidden="false"/>
    </xf>
    <xf numFmtId="169" fontId="19" fillId="10" borderId="29" xfId="0" applyFont="true" applyBorder="true" applyAlignment="true" applyProtection="true">
      <alignment horizontal="center" vertical="bottom" textRotation="0" wrapText="false" indent="0" shrinkToFit="false"/>
      <protection locked="false" hidden="false"/>
    </xf>
    <xf numFmtId="168" fontId="19" fillId="10" borderId="11" xfId="0" applyFont="true" applyBorder="true" applyAlignment="true" applyProtection="true">
      <alignment horizontal="center" vertical="bottom" textRotation="0" wrapText="false" indent="0" shrinkToFit="false"/>
      <protection locked="true" hidden="true"/>
    </xf>
    <xf numFmtId="170" fontId="19" fillId="10" borderId="11" xfId="0" applyFont="true" applyBorder="true" applyAlignment="true" applyProtection="true">
      <alignment horizontal="center" vertical="bottom" textRotation="0" wrapText="false" indent="0" shrinkToFit="false"/>
      <protection locked="true" hidden="true"/>
    </xf>
    <xf numFmtId="168" fontId="17" fillId="10" borderId="11" xfId="0" applyFont="true" applyBorder="true" applyAlignment="true" applyProtection="true">
      <alignment horizontal="center" vertical="bottom" textRotation="0" wrapText="false" indent="0" shrinkToFit="false"/>
      <protection locked="true" hidden="true"/>
    </xf>
    <xf numFmtId="168" fontId="19" fillId="10" borderId="29" xfId="0" applyFont="true" applyBorder="true" applyAlignment="true" applyProtection="true">
      <alignment horizontal="center" vertical="bottom" textRotation="0" wrapText="false" indent="0" shrinkToFit="false"/>
      <protection locked="true" hidden="true"/>
    </xf>
    <xf numFmtId="170" fontId="17" fillId="10" borderId="28" xfId="0" applyFont="true" applyBorder="true" applyAlignment="true" applyProtection="true">
      <alignment horizontal="center" vertical="bottom" textRotation="0" wrapText="false" indent="0" shrinkToFit="false"/>
      <protection locked="false" hidden="false"/>
    </xf>
    <xf numFmtId="170" fontId="17" fillId="10" borderId="11" xfId="0" applyFont="true" applyBorder="true" applyAlignment="true" applyProtection="true">
      <alignment horizontal="center" vertical="bottom" textRotation="0" wrapText="false" indent="0" shrinkToFit="false"/>
      <protection locked="false" hidden="false"/>
    </xf>
    <xf numFmtId="170" fontId="17" fillId="10" borderId="31" xfId="0" applyFont="true" applyBorder="true" applyAlignment="true" applyProtection="true">
      <alignment horizontal="center" vertical="bottom" textRotation="0" wrapText="false" indent="0" shrinkToFit="false"/>
      <protection locked="false" hidden="false"/>
    </xf>
    <xf numFmtId="170" fontId="23" fillId="10" borderId="32" xfId="0" applyFont="true" applyBorder="true" applyAlignment="true" applyProtection="true">
      <alignment horizontal="center" vertical="bottom" textRotation="0" wrapText="false" indent="0" shrinkToFit="false"/>
      <protection locked="true" hidden="true"/>
    </xf>
    <xf numFmtId="170" fontId="24" fillId="10" borderId="11" xfId="0" applyFont="true" applyBorder="true" applyAlignment="true" applyProtection="true">
      <alignment horizontal="center" vertical="bottom" textRotation="0" wrapText="false" indent="0" shrinkToFit="false"/>
      <protection locked="true" hidden="true"/>
    </xf>
    <xf numFmtId="169" fontId="24" fillId="10" borderId="11" xfId="0" applyFont="true" applyBorder="true" applyAlignment="true" applyProtection="true">
      <alignment horizontal="center" vertical="bottom" textRotation="0" wrapText="false" indent="0" shrinkToFit="false"/>
      <protection locked="true" hidden="true"/>
    </xf>
    <xf numFmtId="164" fontId="17" fillId="10" borderId="11" xfId="0" applyFont="true" applyBorder="true" applyAlignment="true" applyProtection="true">
      <alignment horizontal="center" vertical="bottom" textRotation="0" wrapText="false" indent="0" shrinkToFit="false"/>
      <protection locked="false" hidden="false"/>
    </xf>
    <xf numFmtId="174" fontId="0" fillId="10" borderId="11" xfId="0" applyFont="false" applyBorder="true" applyAlignment="true" applyProtection="false">
      <alignment horizontal="center" vertical="bottom" textRotation="0" wrapText="false" indent="0" shrinkToFit="false"/>
      <protection locked="true" hidden="false"/>
    </xf>
    <xf numFmtId="170" fontId="17" fillId="10" borderId="11" xfId="0" applyFont="true" applyBorder="true" applyAlignment="true" applyProtection="true">
      <alignment horizontal="center" vertical="bottom" textRotation="0" wrapText="false" indent="0" shrinkToFit="false"/>
      <protection locked="true" hidden="true"/>
    </xf>
    <xf numFmtId="170" fontId="0" fillId="10" borderId="11" xfId="0" applyFont="false" applyBorder="true" applyAlignment="true" applyProtection="false">
      <alignment horizontal="center" vertical="bottom" textRotation="0" wrapText="false" indent="0" shrinkToFit="false"/>
      <protection locked="true" hidden="false"/>
    </xf>
    <xf numFmtId="171" fontId="0" fillId="10" borderId="3" xfId="0" applyFont="false" applyBorder="true" applyAlignment="true" applyProtection="false">
      <alignment horizontal="center" vertical="bottom" textRotation="0" wrapText="false" indent="0" shrinkToFit="false"/>
      <protection locked="true" hidden="false"/>
    </xf>
    <xf numFmtId="172" fontId="0" fillId="10" borderId="11" xfId="0" applyFont="false" applyBorder="true" applyAlignment="true" applyProtection="false">
      <alignment horizontal="center" vertical="bottom" textRotation="0" wrapText="false" indent="0" shrinkToFit="false"/>
      <protection locked="true" hidden="false"/>
    </xf>
    <xf numFmtId="170" fontId="17" fillId="10" borderId="11" xfId="0" applyFont="true" applyBorder="true" applyAlignment="true" applyProtection="false">
      <alignment horizontal="center" vertical="bottom" textRotation="0" wrapText="false" indent="0" shrinkToFit="false"/>
      <protection locked="true" hidden="false"/>
    </xf>
    <xf numFmtId="170" fontId="0" fillId="10" borderId="0" xfId="0" applyFont="false" applyBorder="false" applyAlignment="true" applyProtection="false">
      <alignment horizontal="center" vertical="bottom" textRotation="0" wrapText="false" indent="0" shrinkToFit="false"/>
      <protection locked="true" hidden="false"/>
    </xf>
    <xf numFmtId="170" fontId="0" fillId="11" borderId="11" xfId="0" applyFont="false" applyBorder="true" applyAlignment="true" applyProtection="false">
      <alignment horizontal="center" vertical="bottom" textRotation="0" wrapText="false" indent="0" shrinkToFit="false"/>
      <protection locked="true" hidden="false"/>
    </xf>
    <xf numFmtId="169" fontId="17" fillId="10" borderId="11" xfId="0" applyFont="true" applyBorder="true" applyAlignment="true" applyProtection="true">
      <alignment horizontal="center" vertical="bottom" textRotation="0" wrapText="false" indent="0" shrinkToFit="false"/>
      <protection locked="true" hidden="true"/>
    </xf>
    <xf numFmtId="169" fontId="17" fillId="10" borderId="34" xfId="0" applyFont="true" applyBorder="true" applyAlignment="true" applyProtection="true">
      <alignment horizontal="center" vertical="bottom" textRotation="0" wrapText="false" indent="0" shrinkToFit="false"/>
      <protection locked="false" hidden="false"/>
    </xf>
    <xf numFmtId="169" fontId="0" fillId="10" borderId="11" xfId="0" applyFont="false" applyBorder="true" applyAlignment="true" applyProtection="false">
      <alignment horizontal="center" vertical="bottom" textRotation="0" wrapText="false" indent="0" shrinkToFit="false"/>
      <protection locked="true" hidden="false"/>
    </xf>
    <xf numFmtId="169" fontId="18" fillId="10" borderId="11" xfId="0" applyFont="true" applyBorder="true" applyAlignment="true" applyProtection="true">
      <alignment horizontal="center" vertical="bottom" textRotation="0" wrapText="false" indent="0" shrinkToFit="false"/>
      <protection locked="false" hidden="false"/>
    </xf>
    <xf numFmtId="169" fontId="18" fillId="10" borderId="29" xfId="0" applyFont="true" applyBorder="true" applyAlignment="true" applyProtection="true">
      <alignment horizontal="center" vertical="bottom" textRotation="0" wrapText="false" indent="0" shrinkToFit="false"/>
      <protection locked="false" hidden="false"/>
    </xf>
    <xf numFmtId="169" fontId="18" fillId="10" borderId="28" xfId="0" applyFont="true" applyBorder="true" applyAlignment="true" applyProtection="true">
      <alignment horizontal="center" vertical="bottom" textRotation="0" wrapText="false" indent="0" shrinkToFit="false"/>
      <protection locked="false" hidden="false"/>
    </xf>
    <xf numFmtId="171" fontId="17" fillId="10" borderId="3" xfId="0" applyFont="true" applyBorder="true" applyAlignment="true" applyProtection="false">
      <alignment horizontal="center" vertical="bottom" textRotation="0" wrapText="false" indent="0" shrinkToFit="false"/>
      <protection locked="true" hidden="false"/>
    </xf>
    <xf numFmtId="164" fontId="17" fillId="10" borderId="11" xfId="0" applyFont="true" applyBorder="true" applyAlignment="true" applyProtection="false">
      <alignment horizontal="center" vertical="bottom" textRotation="0" wrapText="false" indent="0" shrinkToFit="false"/>
      <protection locked="true" hidden="false"/>
    </xf>
    <xf numFmtId="172" fontId="17" fillId="10" borderId="11" xfId="0" applyFont="true" applyBorder="true" applyAlignment="true" applyProtection="false">
      <alignment horizontal="center" vertical="bottom" textRotation="0" wrapText="false" indent="0" shrinkToFit="false"/>
      <protection locked="true" hidden="false"/>
    </xf>
    <xf numFmtId="167" fontId="17" fillId="10" borderId="11" xfId="0" applyFont="true" applyBorder="true" applyAlignment="true" applyProtection="false">
      <alignment horizontal="center" vertical="bottom" textRotation="0" wrapText="false" indent="0" shrinkToFit="false"/>
      <protection locked="true" hidden="false"/>
    </xf>
    <xf numFmtId="164" fontId="19" fillId="10" borderId="11" xfId="0" applyFont="true" applyBorder="true" applyAlignment="true" applyProtection="true">
      <alignment horizontal="center" vertical="bottom" textRotation="0" wrapText="false" indent="0" shrinkToFit="false"/>
      <protection locked="false" hidden="false"/>
    </xf>
    <xf numFmtId="164" fontId="0" fillId="10" borderId="0" xfId="0" applyFont="false" applyBorder="false" applyAlignment="true" applyProtection="false">
      <alignment horizontal="center" vertical="bottom" textRotation="0" wrapText="false" indent="0" shrinkToFit="false"/>
      <protection locked="true" hidden="false"/>
    </xf>
    <xf numFmtId="170" fontId="17" fillId="0" borderId="0" xfId="0" applyFont="true" applyBorder="false" applyAlignment="false" applyProtection="false">
      <alignment horizontal="general" vertical="bottom" textRotation="0" wrapText="false" indent="0" shrinkToFit="false"/>
      <protection locked="true" hidden="false"/>
    </xf>
    <xf numFmtId="170" fontId="17" fillId="2" borderId="0" xfId="0" applyFont="true" applyBorder="false" applyAlignment="false" applyProtection="true">
      <alignment horizontal="general" vertical="bottom" textRotation="0" wrapText="false" indent="0" shrinkToFit="false"/>
      <protection locked="fals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28" fillId="3" borderId="37" xfId="0" applyFont="true" applyBorder="true" applyAlignment="true" applyProtection="true">
      <alignment horizontal="center" vertical="top" textRotation="0" wrapText="true" indent="0" shrinkToFit="false"/>
      <protection locked="true" hidden="true"/>
    </xf>
    <xf numFmtId="164" fontId="0" fillId="3" borderId="38" xfId="0" applyFont="true" applyBorder="true" applyAlignment="true" applyProtection="true">
      <alignment horizontal="general" vertical="top" textRotation="0" wrapText="true" indent="0" shrinkToFit="false"/>
      <protection locked="false" hidden="false"/>
    </xf>
    <xf numFmtId="164" fontId="28" fillId="3" borderId="39" xfId="0" applyFont="true" applyBorder="true" applyAlignment="true" applyProtection="true">
      <alignment horizontal="general" vertical="top" textRotation="0" wrapText="true" indent="0" shrinkToFit="false"/>
      <protection locked="false" hidden="false"/>
    </xf>
    <xf numFmtId="164" fontId="28" fillId="3" borderId="39" xfId="0" applyFont="true" applyBorder="true" applyAlignment="true" applyProtection="true">
      <alignment horizontal="center" vertical="top" textRotation="0" wrapText="true" indent="0" shrinkToFit="false"/>
      <protection locked="false" hidden="false"/>
    </xf>
    <xf numFmtId="164" fontId="29" fillId="3" borderId="39" xfId="0" applyFont="true" applyBorder="true" applyAlignment="true" applyProtection="true">
      <alignment horizontal="center" vertical="top" textRotation="0" wrapText="true" indent="0" shrinkToFit="false"/>
      <protection locked="false" hidden="false"/>
    </xf>
    <xf numFmtId="164" fontId="30" fillId="3" borderId="37" xfId="0" applyFont="true" applyBorder="true" applyAlignment="true" applyProtection="true">
      <alignment horizontal="center" vertical="top" textRotation="0" wrapText="true" indent="0" shrinkToFit="false"/>
      <protection locked="false" hidden="false"/>
    </xf>
    <xf numFmtId="164" fontId="31" fillId="3" borderId="40" xfId="0" applyFont="true" applyBorder="true" applyAlignment="true" applyProtection="true">
      <alignment horizontal="center" vertical="top" textRotation="0" wrapText="true" indent="0" shrinkToFit="false"/>
      <protection locked="false" hidden="false"/>
    </xf>
    <xf numFmtId="164" fontId="30" fillId="3" borderId="40" xfId="0" applyFont="true" applyBorder="true" applyAlignment="true" applyProtection="true">
      <alignment horizontal="center" vertical="top" textRotation="0" wrapText="true" indent="0" shrinkToFit="false"/>
      <protection locked="false" hidden="false"/>
    </xf>
    <xf numFmtId="164" fontId="32" fillId="3" borderId="40" xfId="0" applyFont="true" applyBorder="true" applyAlignment="true" applyProtection="true">
      <alignment horizontal="center" vertical="top" textRotation="0" wrapText="true" indent="0" shrinkToFit="false"/>
      <protection locked="false" hidden="false"/>
    </xf>
    <xf numFmtId="164" fontId="33" fillId="3" borderId="40" xfId="0" applyFont="true" applyBorder="true" applyAlignment="true" applyProtection="true">
      <alignment horizontal="center" vertical="top" textRotation="0" wrapText="true" indent="0" shrinkToFit="false"/>
      <protection locked="false" hidden="false"/>
    </xf>
    <xf numFmtId="164" fontId="0" fillId="3" borderId="41" xfId="0" applyFont="true" applyBorder="true" applyAlignment="true" applyProtection="true">
      <alignment horizontal="center" vertical="top" textRotation="0" wrapText="true" indent="0" shrinkToFit="false"/>
      <protection locked="false" hidden="false"/>
    </xf>
    <xf numFmtId="164" fontId="31" fillId="4" borderId="40" xfId="0" applyFont="true" applyBorder="true" applyAlignment="true" applyProtection="true">
      <alignment horizontal="center" vertical="top" textRotation="0" wrapText="true" indent="0" shrinkToFit="false"/>
      <protection locked="false" hidden="false"/>
    </xf>
    <xf numFmtId="164" fontId="30" fillId="4" borderId="40" xfId="0" applyFont="true" applyBorder="true" applyAlignment="true" applyProtection="true">
      <alignment horizontal="center" vertical="top" textRotation="0" wrapText="true" indent="0" shrinkToFit="false"/>
      <protection locked="true" hidden="true"/>
    </xf>
    <xf numFmtId="164" fontId="30" fillId="3" borderId="40" xfId="0" applyFont="true" applyBorder="true" applyAlignment="true" applyProtection="true">
      <alignment horizontal="center" vertical="top" textRotation="0" wrapText="true" indent="0" shrinkToFit="false"/>
      <protection locked="true" hidden="true"/>
    </xf>
    <xf numFmtId="164" fontId="0" fillId="4" borderId="40" xfId="0" applyFont="true" applyBorder="true" applyAlignment="true" applyProtection="true">
      <alignment horizontal="center" vertical="top" textRotation="0" wrapText="true" indent="0" shrinkToFit="false"/>
      <protection locked="true" hidden="true"/>
    </xf>
    <xf numFmtId="164" fontId="14" fillId="4" borderId="40" xfId="0" applyFont="true" applyBorder="true" applyAlignment="true" applyProtection="true">
      <alignment horizontal="center" vertical="top" textRotation="0" wrapText="true" indent="0" shrinkToFit="false"/>
      <protection locked="true" hidden="true"/>
    </xf>
    <xf numFmtId="164" fontId="14" fillId="3" borderId="40" xfId="0" applyFont="true" applyBorder="true" applyAlignment="true" applyProtection="true">
      <alignment horizontal="center" vertical="top" textRotation="0" wrapText="true" indent="0" shrinkToFit="false"/>
      <protection locked="false" hidden="false"/>
    </xf>
    <xf numFmtId="164" fontId="13" fillId="3" borderId="40" xfId="0" applyFont="true" applyBorder="true" applyAlignment="true" applyProtection="true">
      <alignment horizontal="center" vertical="top" textRotation="0" wrapText="true" indent="0" shrinkToFit="false"/>
      <protection locked="false" hidden="false"/>
    </xf>
    <xf numFmtId="164" fontId="34" fillId="3" borderId="40" xfId="0" applyFont="true" applyBorder="true" applyAlignment="true" applyProtection="true">
      <alignment horizontal="center" vertical="top" textRotation="0" wrapText="true" indent="0" shrinkToFit="false"/>
      <protection locked="false" hidden="false"/>
    </xf>
    <xf numFmtId="164" fontId="35" fillId="3" borderId="40" xfId="0" applyFont="true" applyBorder="true" applyAlignment="true" applyProtection="true">
      <alignment horizontal="center" vertical="top" textRotation="0" wrapText="true" indent="0" shrinkToFit="false"/>
      <protection locked="false" hidden="false"/>
    </xf>
    <xf numFmtId="164" fontId="14" fillId="4" borderId="38" xfId="0" applyFont="true" applyBorder="true" applyAlignment="true" applyProtection="true">
      <alignment horizontal="center" vertical="top" textRotation="0" wrapText="true" indent="0" shrinkToFit="false"/>
      <protection locked="true" hidden="true"/>
    </xf>
    <xf numFmtId="170" fontId="17" fillId="4" borderId="10" xfId="0" applyFont="true" applyBorder="true" applyAlignment="true" applyProtection="true">
      <alignment horizontal="center" vertical="top" textRotation="0" wrapText="true" indent="0" shrinkToFit="false"/>
      <protection locked="true" hidden="true"/>
    </xf>
    <xf numFmtId="164" fontId="0" fillId="3" borderId="28" xfId="0" applyFont="true" applyBorder="true" applyAlignment="true" applyProtection="true">
      <alignment horizontal="center" vertical="top" textRotation="0" wrapText="true" indent="0" shrinkToFit="false"/>
      <protection locked="false" hidden="false"/>
    </xf>
    <xf numFmtId="164" fontId="0" fillId="3" borderId="29" xfId="0" applyFont="true" applyBorder="true" applyAlignment="true" applyProtection="true">
      <alignment horizontal="center" vertical="top" textRotation="0" wrapText="true" indent="0" shrinkToFit="false"/>
      <protection locked="false" hidden="false"/>
    </xf>
    <xf numFmtId="164" fontId="0" fillId="3" borderId="34" xfId="0" applyFont="true" applyBorder="true" applyAlignment="true" applyProtection="true">
      <alignment horizontal="center" vertical="top" textRotation="0" wrapText="true" indent="0" shrinkToFit="false"/>
      <protection locked="false" hidden="false"/>
    </xf>
    <xf numFmtId="164" fontId="0" fillId="3" borderId="31" xfId="0" applyFont="true" applyBorder="true" applyAlignment="true" applyProtection="true">
      <alignment horizontal="center" vertical="top" textRotation="0" wrapText="true" indent="0" shrinkToFit="false"/>
      <protection locked="false" hidden="false"/>
    </xf>
    <xf numFmtId="164" fontId="0" fillId="5" borderId="33" xfId="0" applyFont="true" applyBorder="true" applyAlignment="true" applyProtection="true">
      <alignment horizontal="center" vertical="top" textRotation="0" wrapText="true" indent="0" shrinkToFit="false"/>
      <protection locked="false" hidden="false"/>
    </xf>
    <xf numFmtId="164" fontId="0" fillId="0" borderId="42" xfId="0" applyFont="false" applyBorder="true" applyAlignment="false" applyProtection="false">
      <alignment horizontal="general" vertical="bottom" textRotation="0" wrapText="false" indent="0" shrinkToFit="false"/>
      <protection locked="true" hidden="false"/>
    </xf>
    <xf numFmtId="164" fontId="28" fillId="3" borderId="37" xfId="0" applyFont="true" applyBorder="true" applyAlignment="true" applyProtection="true">
      <alignment horizontal="center" vertical="top" textRotation="0" wrapText="true" indent="0" shrinkToFit="false"/>
      <protection locked="false" hidden="false"/>
    </xf>
    <xf numFmtId="164" fontId="28" fillId="3" borderId="38" xfId="0" applyFont="true" applyBorder="true" applyAlignment="true" applyProtection="true">
      <alignment horizontal="center" vertical="top" textRotation="0" wrapText="true" indent="0" shrinkToFit="false"/>
      <protection locked="false" hidden="false"/>
    </xf>
    <xf numFmtId="164" fontId="28" fillId="3" borderId="43" xfId="0" applyFont="true" applyBorder="true" applyAlignment="true" applyProtection="true">
      <alignment horizontal="left" vertical="top" textRotation="0" wrapText="true" indent="13" shrinkToFit="false"/>
      <protection locked="false" hidden="false"/>
    </xf>
    <xf numFmtId="164" fontId="28" fillId="3" borderId="44" xfId="0" applyFont="true" applyBorder="true" applyAlignment="true" applyProtection="true">
      <alignment horizontal="center" vertical="top" textRotation="0" wrapText="true" indent="0" shrinkToFit="false"/>
      <protection locked="false" hidden="false"/>
    </xf>
    <xf numFmtId="164" fontId="28" fillId="3" borderId="40" xfId="0" applyFont="true" applyBorder="true" applyAlignment="true" applyProtection="true">
      <alignment horizontal="center" vertical="top" textRotation="0" wrapText="true" indent="0" shrinkToFit="false"/>
      <protection locked="false" hidden="false"/>
    </xf>
    <xf numFmtId="164" fontId="28" fillId="3" borderId="45" xfId="0" applyFont="true" applyBorder="true" applyAlignment="true" applyProtection="true">
      <alignment horizontal="center" vertical="top" textRotation="0" wrapText="true" indent="0" shrinkToFit="false"/>
      <protection locked="false" hidden="false"/>
    </xf>
    <xf numFmtId="164" fontId="16" fillId="6" borderId="46" xfId="0" applyFont="true" applyBorder="true" applyAlignment="true" applyProtection="false">
      <alignment horizontal="left" vertical="center" textRotation="180" wrapText="false" indent="0" shrinkToFit="false"/>
      <protection locked="true" hidden="false"/>
    </xf>
    <xf numFmtId="164" fontId="28" fillId="12" borderId="11" xfId="0" applyFont="true" applyBorder="true" applyAlignment="true" applyProtection="false">
      <alignment horizontal="center" vertical="bottom" textRotation="0" wrapText="false" indent="0" shrinkToFit="false"/>
      <protection locked="true" hidden="false"/>
    </xf>
    <xf numFmtId="170" fontId="28" fillId="12" borderId="28" xfId="0" applyFont="true" applyBorder="true" applyAlignment="true" applyProtection="true">
      <alignment horizontal="center" vertical="bottom" textRotation="0" wrapText="false" indent="0" shrinkToFit="false"/>
      <protection locked="true" hidden="true"/>
    </xf>
    <xf numFmtId="168" fontId="28" fillId="12" borderId="28" xfId="0" applyFont="true" applyBorder="true" applyAlignment="true" applyProtection="true">
      <alignment horizontal="center" vertical="bottom" textRotation="0" wrapText="false" indent="0" shrinkToFit="false"/>
      <protection locked="true" hidden="true"/>
    </xf>
    <xf numFmtId="167" fontId="28" fillId="12" borderId="29" xfId="0" applyFont="true" applyBorder="true" applyAlignment="true" applyProtection="true">
      <alignment horizontal="center" vertical="bottom" textRotation="0" wrapText="false" indent="0" shrinkToFit="false"/>
      <protection locked="true" hidden="true"/>
    </xf>
    <xf numFmtId="169" fontId="28" fillId="12" borderId="29" xfId="0" applyFont="true" applyBorder="true" applyAlignment="true" applyProtection="true">
      <alignment horizontal="center" vertical="bottom" textRotation="0" wrapText="false" indent="0" shrinkToFit="false"/>
      <protection locked="true" hidden="true"/>
    </xf>
    <xf numFmtId="169" fontId="20" fillId="12" borderId="29" xfId="0" applyFont="true" applyBorder="true" applyAlignment="true" applyProtection="true">
      <alignment horizontal="center" vertical="bottom" textRotation="0" wrapText="false" indent="0" shrinkToFit="false"/>
      <protection locked="true" hidden="true"/>
    </xf>
    <xf numFmtId="176" fontId="28" fillId="12" borderId="29" xfId="0" applyFont="true" applyBorder="true" applyAlignment="true" applyProtection="true">
      <alignment horizontal="center" vertical="bottom" textRotation="0" wrapText="false" indent="0" shrinkToFit="false"/>
      <protection locked="true" hidden="true"/>
    </xf>
    <xf numFmtId="169" fontId="20" fillId="12" borderId="11" xfId="0" applyFont="true" applyBorder="true" applyAlignment="true" applyProtection="true">
      <alignment horizontal="center" vertical="bottom" textRotation="0" wrapText="false" indent="0" shrinkToFit="false"/>
      <protection locked="true" hidden="false"/>
    </xf>
    <xf numFmtId="168" fontId="28" fillId="12" borderId="29" xfId="0" applyFont="true" applyBorder="true" applyAlignment="true" applyProtection="true">
      <alignment horizontal="center" vertical="bottom" textRotation="0" wrapText="false" indent="0" shrinkToFit="false"/>
      <protection locked="true" hidden="true"/>
    </xf>
    <xf numFmtId="170" fontId="28" fillId="12" borderId="29" xfId="0" applyFont="true" applyBorder="true" applyAlignment="true" applyProtection="true">
      <alignment horizontal="center" vertical="bottom" textRotation="0" wrapText="false" indent="0" shrinkToFit="false"/>
      <protection locked="true" hidden="true"/>
    </xf>
    <xf numFmtId="171" fontId="28" fillId="12" borderId="29" xfId="0" applyFont="true" applyBorder="true" applyAlignment="true" applyProtection="true">
      <alignment horizontal="center" vertical="bottom" textRotation="0" wrapText="false" indent="0" shrinkToFit="false"/>
      <protection locked="true" hidden="true"/>
    </xf>
    <xf numFmtId="171" fontId="28" fillId="12" borderId="35" xfId="0" applyFont="true" applyBorder="true" applyAlignment="true" applyProtection="true">
      <alignment horizontal="center" vertical="bottom" textRotation="0" wrapText="false" indent="0" shrinkToFit="false"/>
      <protection locked="true" hidden="true"/>
    </xf>
    <xf numFmtId="170" fontId="36" fillId="12" borderId="32" xfId="0" applyFont="true" applyBorder="true" applyAlignment="true" applyProtection="true">
      <alignment horizontal="center" vertical="bottom" textRotation="0" wrapText="false" indent="0" shrinkToFit="false"/>
      <protection locked="true" hidden="true"/>
    </xf>
    <xf numFmtId="170" fontId="17" fillId="0" borderId="0" xfId="0" applyFont="true" applyBorder="true" applyAlignment="true" applyProtection="true">
      <alignment horizontal="center" vertical="top" textRotation="0" wrapText="true" indent="0" shrinkToFit="false"/>
      <protection locked="true" hidden="true"/>
    </xf>
    <xf numFmtId="170" fontId="28" fillId="12" borderId="11" xfId="0" applyFont="true" applyBorder="true" applyAlignment="true" applyProtection="false">
      <alignment horizontal="center"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70" fontId="0" fillId="4" borderId="11" xfId="0" applyFont="false" applyBorder="true" applyAlignment="true" applyProtection="false">
      <alignment horizontal="center" vertical="bottom" textRotation="0" wrapText="false" indent="0" shrinkToFit="false"/>
      <protection locked="true" hidden="false"/>
    </xf>
    <xf numFmtId="164" fontId="0" fillId="6" borderId="35" xfId="0" applyFont="false" applyBorder="true" applyAlignment="false" applyProtection="false">
      <alignment horizontal="general" vertical="bottom" textRotation="0" wrapText="false" indent="0" shrinkToFit="false"/>
      <protection locked="true" hidden="false"/>
    </xf>
    <xf numFmtId="174" fontId="0" fillId="13" borderId="11" xfId="0" applyFont="false" applyBorder="true" applyAlignment="false" applyProtection="false">
      <alignment horizontal="general" vertical="bottom" textRotation="0" wrapText="false" indent="0" shrinkToFit="false"/>
      <protection locked="true" hidden="false"/>
    </xf>
    <xf numFmtId="171" fontId="28" fillId="12" borderId="11" xfId="0" applyFont="true" applyBorder="true" applyAlignment="true" applyProtection="true">
      <alignment horizontal="center" vertical="bottom" textRotation="0" wrapText="false" indent="0" shrinkToFit="false"/>
      <protection locked="true" hidden="true"/>
    </xf>
    <xf numFmtId="169" fontId="28" fillId="12" borderId="11" xfId="0" applyFont="true" applyBorder="true" applyAlignment="true" applyProtection="true">
      <alignment horizontal="center" vertical="bottom" textRotation="0" wrapText="false" indent="0" shrinkToFit="false"/>
      <protection locked="true" hidden="true"/>
    </xf>
    <xf numFmtId="174" fontId="0" fillId="0" borderId="37" xfId="0" applyFont="false" applyBorder="true" applyAlignment="true" applyProtection="false">
      <alignment horizontal="center" vertical="bottom" textRotation="0" wrapText="false" indent="0" shrinkToFit="false"/>
      <protection locked="true" hidden="false"/>
    </xf>
    <xf numFmtId="174" fontId="0" fillId="0" borderId="38" xfId="0" applyFont="false" applyBorder="true" applyAlignment="true" applyProtection="false">
      <alignment horizontal="center" vertical="bottom" textRotation="0" wrapText="false" indent="0" shrinkToFit="false"/>
      <protection locked="true" hidden="false"/>
    </xf>
    <xf numFmtId="164" fontId="16" fillId="6" borderId="47" xfId="0" applyFont="true" applyBorder="true" applyAlignment="true" applyProtection="false">
      <alignment horizontal="left" vertical="center" textRotation="180" wrapText="false" indent="0" shrinkToFit="false"/>
      <protection locked="true" hidden="false"/>
    </xf>
    <xf numFmtId="164" fontId="28" fillId="12" borderId="48" xfId="0" applyFont="true" applyBorder="true" applyAlignment="true" applyProtection="false">
      <alignment horizontal="center" vertical="bottom" textRotation="0" wrapText="false" indent="0" shrinkToFit="false"/>
      <protection locked="true" hidden="false"/>
    </xf>
    <xf numFmtId="164" fontId="0" fillId="12" borderId="48" xfId="0" applyFont="true" applyBorder="true" applyAlignment="false" applyProtection="false">
      <alignment horizontal="general" vertical="bottom" textRotation="0" wrapText="false" indent="0" shrinkToFit="false"/>
      <protection locked="true" hidden="false"/>
    </xf>
    <xf numFmtId="164" fontId="32" fillId="12" borderId="49" xfId="0" applyFont="true" applyBorder="true" applyAlignment="true" applyProtection="true">
      <alignment horizontal="center" vertical="bottom" textRotation="0" wrapText="false" indent="0" shrinkToFit="false"/>
      <protection locked="true" hidden="true"/>
    </xf>
    <xf numFmtId="164" fontId="32" fillId="12" borderId="50" xfId="0" applyFont="true" applyBorder="true" applyAlignment="true" applyProtection="true">
      <alignment horizontal="center" vertical="bottom" textRotation="0" wrapText="false" indent="0" shrinkToFit="false"/>
      <protection locked="true" hidden="true"/>
    </xf>
    <xf numFmtId="164" fontId="32" fillId="12" borderId="48" xfId="0" applyFont="true" applyBorder="true" applyAlignment="true" applyProtection="true">
      <alignment horizontal="center" vertical="bottom" textRotation="0" wrapText="false" indent="0" shrinkToFit="false"/>
      <protection locked="true" hidden="true"/>
    </xf>
    <xf numFmtId="164" fontId="32" fillId="12" borderId="51" xfId="0" applyFont="true" applyBorder="true" applyAlignment="true" applyProtection="true">
      <alignment horizontal="center" vertical="bottom" textRotation="0" wrapText="false" indent="0" shrinkToFit="false"/>
      <protection locked="true" hidden="true"/>
    </xf>
    <xf numFmtId="164" fontId="32" fillId="12" borderId="52" xfId="0" applyFont="true" applyBorder="true" applyAlignment="true" applyProtection="true">
      <alignment horizontal="center" vertical="bottom" textRotation="0" wrapText="false" indent="0" shrinkToFit="false"/>
      <protection locked="true" hidden="true"/>
    </xf>
    <xf numFmtId="170" fontId="28" fillId="0" borderId="0" xfId="0" applyFont="true" applyBorder="true" applyAlignment="true" applyProtection="true">
      <alignment horizontal="center" vertical="bottom" textRotation="0" wrapText="false" indent="0" shrinkToFit="false"/>
      <protection locked="true" hidden="true"/>
    </xf>
    <xf numFmtId="174" fontId="0" fillId="4" borderId="11" xfId="0" applyFont="false" applyBorder="true" applyAlignment="true" applyProtection="false">
      <alignment horizontal="center" vertical="bottom" textRotation="0" wrapText="false" indent="0" shrinkToFit="false"/>
      <protection locked="true" hidden="false"/>
    </xf>
    <xf numFmtId="170" fontId="0" fillId="4" borderId="11" xfId="0" applyFont="false" applyBorder="true" applyAlignment="false" applyProtection="false">
      <alignment horizontal="general" vertical="bottom" textRotation="0" wrapText="false" indent="0" shrinkToFit="false"/>
      <protection locked="true" hidden="false"/>
    </xf>
    <xf numFmtId="164" fontId="0" fillId="6" borderId="32" xfId="0" applyFont="false" applyBorder="true" applyAlignment="false" applyProtection="false">
      <alignment horizontal="general" vertical="bottom" textRotation="0" wrapText="false" indent="0" shrinkToFit="false"/>
      <protection locked="true" hidden="false"/>
    </xf>
    <xf numFmtId="174" fontId="0" fillId="12" borderId="11"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9" fontId="1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4" xfId="0" applyFont="true" applyBorder="true" applyAlignment="true" applyProtection="true">
      <alignment horizontal="center" vertical="bottom" textRotation="0" wrapText="true" indent="0" shrinkToFit="false"/>
      <protection locked="false" hidden="false"/>
    </xf>
    <xf numFmtId="164" fontId="0" fillId="0" borderId="39" xfId="0" applyFont="true" applyBorder="true" applyAlignment="true" applyProtection="true">
      <alignment horizontal="center" vertical="bottom" textRotation="0" wrapText="true" indent="0" shrinkToFit="false"/>
      <protection locked="false" hidden="false"/>
    </xf>
    <xf numFmtId="164" fontId="31" fillId="0" borderId="39" xfId="0" applyFont="true" applyBorder="true" applyAlignment="true" applyProtection="true">
      <alignment horizontal="center" vertical="bottom" textRotation="0" wrapText="true" indent="0" shrinkToFit="false"/>
      <protection locked="false" hidden="false"/>
    </xf>
    <xf numFmtId="164" fontId="31" fillId="0" borderId="39" xfId="0" applyFont="true" applyBorder="true" applyAlignment="true" applyProtection="true">
      <alignment horizontal="center" vertical="center" textRotation="0" wrapText="true" indent="0" shrinkToFit="false"/>
      <protection locked="false" hidden="false"/>
    </xf>
    <xf numFmtId="164" fontId="30" fillId="0" borderId="39" xfId="0" applyFont="true" applyBorder="true" applyAlignment="true" applyProtection="true">
      <alignment horizontal="center" vertical="bottom" textRotation="0" wrapText="true" indent="0" shrinkToFit="false"/>
      <protection locked="false" hidden="false"/>
    </xf>
    <xf numFmtId="164" fontId="31" fillId="0" borderId="55" xfId="0" applyFont="true" applyBorder="true" applyAlignment="true" applyProtection="true">
      <alignment horizontal="center" vertical="center" textRotation="0" wrapText="true" indent="0" shrinkToFit="false"/>
      <protection locked="false" hidden="false"/>
    </xf>
    <xf numFmtId="164" fontId="30" fillId="0" borderId="39" xfId="0" applyFont="true" applyBorder="true" applyAlignment="true" applyProtection="true">
      <alignment horizontal="center" vertical="center" textRotation="0" wrapText="true" indent="0" shrinkToFit="false"/>
      <protection locked="false" hidden="false"/>
    </xf>
    <xf numFmtId="164" fontId="30" fillId="0" borderId="39" xfId="0" applyFont="true" applyBorder="true" applyAlignment="true" applyProtection="true">
      <alignment horizontal="center" vertical="center" textRotation="0" wrapText="true" indent="0" shrinkToFit="false"/>
      <protection locked="true" hidden="true"/>
    </xf>
    <xf numFmtId="164" fontId="0" fillId="0" borderId="39" xfId="0" applyFont="false" applyBorder="true" applyAlignment="true" applyProtection="true">
      <alignment horizontal="center" vertical="bottom" textRotation="0" wrapText="true" indent="0" shrinkToFit="false"/>
      <protection locked="false" hidden="false"/>
    </xf>
    <xf numFmtId="164" fontId="14" fillId="0" borderId="39" xfId="0" applyFont="true" applyBorder="true" applyAlignment="true" applyProtection="true">
      <alignment horizontal="center" vertical="bottom" textRotation="0" wrapText="true" indent="0" shrinkToFit="false"/>
      <protection locked="false" hidden="false"/>
    </xf>
    <xf numFmtId="164" fontId="13" fillId="0" borderId="39" xfId="0" applyFont="true" applyBorder="true" applyAlignment="true" applyProtection="true">
      <alignment horizontal="center" vertical="bottom" textRotation="0" wrapText="true" indent="0" shrinkToFit="false"/>
      <protection locked="false" hidden="false"/>
    </xf>
    <xf numFmtId="170" fontId="17" fillId="0" borderId="0" xfId="0" applyFont="true" applyBorder="true" applyAlignment="true" applyProtection="true">
      <alignment horizontal="center" vertical="bottom" textRotation="0" wrapText="true" indent="0" shrinkToFit="false"/>
      <protection locked="false" hidden="false"/>
    </xf>
    <xf numFmtId="164" fontId="37" fillId="7" borderId="39" xfId="0" applyFont="true" applyBorder="true" applyAlignment="true" applyProtection="true">
      <alignment horizontal="center" vertical="bottom" textRotation="0" wrapText="false" indent="0" shrinkToFit="false"/>
      <protection locked="false" hidden="false"/>
    </xf>
    <xf numFmtId="167" fontId="37" fillId="7" borderId="40" xfId="0" applyFont="true" applyBorder="true" applyAlignment="true" applyProtection="true">
      <alignment horizontal="center" vertical="bottom" textRotation="0" wrapText="false" indent="0" shrinkToFit="false"/>
      <protection locked="true" hidden="true"/>
    </xf>
    <xf numFmtId="173" fontId="37" fillId="7" borderId="40" xfId="0" applyFont="true" applyBorder="true" applyAlignment="true" applyProtection="true">
      <alignment horizontal="center" vertical="bottom" textRotation="0" wrapText="false" indent="0" shrinkToFit="false"/>
      <protection locked="true" hidden="true"/>
    </xf>
    <xf numFmtId="167" fontId="37" fillId="7" borderId="56" xfId="0" applyFont="true" applyBorder="true" applyAlignment="true" applyProtection="true">
      <alignment horizontal="center" vertical="bottom" textRotation="0" wrapText="false" indent="0" shrinkToFit="false"/>
      <protection locked="true" hidden="true"/>
    </xf>
    <xf numFmtId="167" fontId="37" fillId="7" borderId="57" xfId="0" applyFont="true" applyBorder="true" applyAlignment="true" applyProtection="true">
      <alignment horizontal="center" vertical="bottom" textRotation="0" wrapText="false" indent="0" shrinkToFit="false"/>
      <protection locked="true" hidden="true"/>
    </xf>
    <xf numFmtId="169" fontId="37" fillId="7" borderId="58" xfId="19" applyFont="true" applyBorder="true" applyAlignment="true" applyProtection="true">
      <alignment horizontal="center" vertical="bottom" textRotation="0" wrapText="false" indent="0" shrinkToFit="false"/>
      <protection locked="true" hidden="true"/>
    </xf>
    <xf numFmtId="169" fontId="37" fillId="7" borderId="58" xfId="0" applyFont="true" applyBorder="true" applyAlignment="true" applyProtection="true">
      <alignment horizontal="center" vertical="bottom" textRotation="0" wrapText="false" indent="0" shrinkToFit="false"/>
      <protection locked="true" hidden="true"/>
    </xf>
    <xf numFmtId="170" fontId="37" fillId="7" borderId="58" xfId="0" applyFont="true" applyBorder="true" applyAlignment="true" applyProtection="true">
      <alignment horizontal="center" vertical="bottom" textRotation="0" wrapText="false" indent="0" shrinkToFit="false"/>
      <protection locked="true" hidden="true"/>
    </xf>
    <xf numFmtId="167" fontId="37" fillId="7" borderId="58" xfId="0" applyFont="true" applyBorder="true" applyAlignment="true" applyProtection="true">
      <alignment horizontal="center" vertical="bottom" textRotation="0" wrapText="false" indent="0" shrinkToFit="false"/>
      <protection locked="true" hidden="true"/>
    </xf>
    <xf numFmtId="168" fontId="37" fillId="7" borderId="58" xfId="19" applyFont="true" applyBorder="true" applyAlignment="true" applyProtection="true">
      <alignment horizontal="center" vertical="bottom" textRotation="0" wrapText="false" indent="0" shrinkToFit="false"/>
      <protection locked="true" hidden="true"/>
    </xf>
    <xf numFmtId="170" fontId="37" fillId="0" borderId="0" xfId="0" applyFont="true" applyBorder="true" applyAlignment="true" applyProtection="true">
      <alignment horizontal="center" vertical="bottom" textRotation="0" wrapText="false" indent="0" shrinkToFit="false"/>
      <protection locked="true" hidden="true"/>
    </xf>
    <xf numFmtId="167" fontId="37" fillId="7" borderId="50" xfId="0" applyFont="true" applyBorder="true" applyAlignment="true" applyProtection="true">
      <alignment horizontal="center" vertical="bottom" textRotation="0" wrapText="false" indent="0" shrinkToFit="false"/>
      <protection locked="true" hidden="true"/>
    </xf>
    <xf numFmtId="168" fontId="37" fillId="7" borderId="50" xfId="0" applyFont="true" applyBorder="true" applyAlignment="true" applyProtection="true">
      <alignment horizontal="center" vertical="bottom" textRotation="0" wrapText="false" indent="0" shrinkToFit="false"/>
      <protection locked="true" hidden="true"/>
    </xf>
    <xf numFmtId="176" fontId="37" fillId="7" borderId="58" xfId="0" applyFont="true" applyBorder="true" applyAlignment="true" applyProtection="true">
      <alignment horizontal="center" vertical="bottom" textRotation="0" wrapText="false" indent="0" shrinkToFit="false"/>
      <protection locked="true" hidden="true"/>
    </xf>
    <xf numFmtId="170" fontId="37" fillId="7" borderId="58" xfId="19" applyFont="true" applyBorder="true" applyAlignment="true" applyProtection="true">
      <alignment horizontal="center" vertical="bottom" textRotation="0" wrapText="false" indent="0" shrinkToFit="false"/>
      <protection locked="true" hidden="true"/>
    </xf>
    <xf numFmtId="168" fontId="37" fillId="7" borderId="58" xfId="0" applyFont="true" applyBorder="true" applyAlignment="true" applyProtection="true">
      <alignment horizontal="center" vertical="bottom" textRotation="0" wrapText="false" indent="0" shrinkToFit="false"/>
      <protection locked="true" hidden="true"/>
    </xf>
    <xf numFmtId="170" fontId="17" fillId="0" borderId="0" xfId="0" applyFont="true" applyBorder="true" applyAlignment="true" applyProtection="true">
      <alignment horizontal="center" vertical="bottom" textRotation="0" wrapText="false" indent="0" shrinkToFit="false"/>
      <protection locked="true" hidden="true"/>
    </xf>
    <xf numFmtId="170" fontId="31" fillId="0" borderId="0" xfId="0" applyFont="true" applyBorder="true" applyAlignment="true" applyProtection="true">
      <alignment horizontal="center" vertical="bottom" textRotation="0" wrapText="false" indent="0" shrinkToFit="false"/>
      <protection locked="true" hidden="true"/>
    </xf>
    <xf numFmtId="167" fontId="37" fillId="0" borderId="0" xfId="0" applyFont="true" applyBorder="true" applyAlignment="true" applyProtection="true">
      <alignment horizontal="center" vertical="bottom" textRotation="0" wrapText="false" indent="0" shrinkToFit="false"/>
      <protection locked="true" hidden="true"/>
    </xf>
    <xf numFmtId="168" fontId="17" fillId="0" borderId="0" xfId="19" applyFont="true" applyBorder="true" applyAlignment="true" applyProtection="true">
      <alignment horizontal="center" vertical="bottom" textRotation="0" wrapText="false" indent="0" shrinkToFit="false"/>
      <protection locked="true" hidden="true"/>
    </xf>
    <xf numFmtId="169" fontId="38" fillId="9" borderId="0" xfId="0" applyFont="true" applyBorder="true" applyAlignment="true" applyProtection="true">
      <alignment horizontal="center" vertical="bottom" textRotation="0" wrapText="false" indent="0" shrinkToFit="false"/>
      <protection locked="true" hidden="true"/>
    </xf>
    <xf numFmtId="170" fontId="39" fillId="0" borderId="0" xfId="0" applyFont="true" applyBorder="true" applyAlignment="true" applyProtection="false">
      <alignment horizontal="center" vertical="bottom" textRotation="0" wrapText="false" indent="0" shrinkToFit="false"/>
      <protection locked="true" hidden="false"/>
    </xf>
    <xf numFmtId="170" fontId="20" fillId="0" borderId="0"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true" applyAlignment="true" applyProtection="false">
      <alignment horizontal="center" vertical="bottom" textRotation="0" wrapText="false" indent="0" shrinkToFit="false"/>
      <protection locked="true" hidden="false"/>
    </xf>
    <xf numFmtId="170" fontId="17" fillId="0" borderId="0" xfId="0" applyFont="true" applyBorder="true" applyAlignment="true" applyProtection="false">
      <alignment horizontal="center" vertical="bottom" textRotation="0" wrapText="false" indent="0" shrinkToFit="false"/>
      <protection locked="true" hidden="false"/>
    </xf>
    <xf numFmtId="164" fontId="39" fillId="7" borderId="59" xfId="0" applyFont="true" applyBorder="true" applyAlignment="false" applyProtection="false">
      <alignment horizontal="general" vertical="bottom" textRotation="0" wrapText="false" indent="0" shrinkToFit="false"/>
      <protection locked="true" hidden="false"/>
    </xf>
    <xf numFmtId="164" fontId="39" fillId="7" borderId="60" xfId="0" applyFont="true" applyBorder="true" applyAlignment="true" applyProtection="false">
      <alignment horizontal="general" vertical="bottom" textRotation="0" wrapText="false" indent="0" shrinkToFit="false"/>
      <protection locked="true" hidden="false"/>
    </xf>
    <xf numFmtId="164" fontId="39" fillId="7" borderId="61" xfId="0" applyFont="true" applyBorder="true" applyAlignment="true" applyProtection="false">
      <alignment horizontal="general" vertical="bottom" textRotation="0" wrapText="false" indent="0" shrinkToFit="false"/>
      <protection locked="true" hidden="false"/>
    </xf>
    <xf numFmtId="164" fontId="39" fillId="7" borderId="62" xfId="0" applyFont="true" applyBorder="true" applyAlignment="tru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left" vertical="bottom" textRotation="0" wrapText="false" indent="0" shrinkToFit="false"/>
      <protection locked="true" hidden="false"/>
    </xf>
    <xf numFmtId="178" fontId="40" fillId="7" borderId="63" xfId="0" applyFont="true" applyBorder="true" applyAlignment="true" applyProtection="true">
      <alignment horizontal="center" vertical="bottom" textRotation="0" wrapText="false" indent="0" shrinkToFit="false"/>
      <protection locked="true" hidden="true"/>
    </xf>
    <xf numFmtId="164" fontId="17" fillId="14" borderId="11" xfId="0" applyFont="true" applyBorder="true" applyAlignment="true" applyProtection="false">
      <alignment horizontal="left" vertical="bottom" textRotation="0" wrapText="true" indent="0" shrinkToFit="false"/>
      <protection locked="true" hidden="false"/>
    </xf>
    <xf numFmtId="164" fontId="17" fillId="14" borderId="3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17" fillId="14" borderId="64"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14" borderId="64" xfId="0" applyFont="true" applyBorder="true" applyAlignment="true" applyProtection="false">
      <alignment horizontal="left" vertical="bottom" textRotation="0" wrapText="true" indent="0" shrinkToFit="false"/>
      <protection locked="true" hidden="false"/>
    </xf>
    <xf numFmtId="164" fontId="41" fillId="0" borderId="0" xfId="0" applyFont="true" applyBorder="true" applyAlignment="false" applyProtection="false">
      <alignment horizontal="general" vertical="bottom" textRotation="0" wrapText="false" indent="0" shrinkToFit="false"/>
      <protection locked="true" hidden="false"/>
    </xf>
    <xf numFmtId="164" fontId="41" fillId="0" borderId="0" xfId="0" applyFont="true" applyBorder="true" applyAlignment="true" applyProtection="false">
      <alignment horizontal="general" vertical="bottom" textRotation="0" wrapText="true" indent="0" shrinkToFit="false"/>
      <protection locked="true" hidden="false"/>
    </xf>
    <xf numFmtId="164" fontId="30" fillId="3" borderId="37" xfId="0" applyFont="true" applyBorder="true" applyAlignment="true" applyProtection="true">
      <alignment horizontal="center" vertical="center" textRotation="0" wrapText="true" indent="0" shrinkToFit="false"/>
      <protection locked="false" hidden="false"/>
    </xf>
    <xf numFmtId="164" fontId="31" fillId="3" borderId="40" xfId="0" applyFont="true" applyBorder="true" applyAlignment="true" applyProtection="true">
      <alignment horizontal="center" vertical="center" textRotation="0" wrapText="true" indent="0" shrinkToFit="false"/>
      <protection locked="false" hidden="false"/>
    </xf>
    <xf numFmtId="164" fontId="30" fillId="3" borderId="40" xfId="0" applyFont="true" applyBorder="true" applyAlignment="true" applyProtection="true">
      <alignment horizontal="center" vertical="center" textRotation="0" wrapText="true" indent="0" shrinkToFit="false"/>
      <protection locked="false" hidden="false"/>
    </xf>
    <xf numFmtId="164" fontId="32" fillId="3" borderId="40" xfId="0" applyFont="true" applyBorder="true" applyAlignment="true" applyProtection="true">
      <alignment horizontal="center" vertical="center" textRotation="0" wrapText="true" indent="0" shrinkToFit="false"/>
      <protection locked="false" hidden="false"/>
    </xf>
    <xf numFmtId="164" fontId="33" fillId="3" borderId="40" xfId="0" applyFont="true" applyBorder="true" applyAlignment="true" applyProtection="true">
      <alignment horizontal="center" vertical="center" textRotation="0" wrapText="true" indent="0" shrinkToFit="false"/>
      <protection locked="false" hidden="false"/>
    </xf>
    <xf numFmtId="164" fontId="0" fillId="3" borderId="41" xfId="0" applyFont="true" applyBorder="true" applyAlignment="true" applyProtection="true">
      <alignment horizontal="center" vertical="center" textRotation="0" wrapText="true" indent="0" shrinkToFit="false"/>
      <protection locked="false" hidden="false"/>
    </xf>
    <xf numFmtId="164" fontId="31" fillId="4" borderId="40" xfId="0" applyFont="true" applyBorder="true" applyAlignment="true" applyProtection="true">
      <alignment horizontal="center" vertical="center" textRotation="0" wrapText="true" indent="0" shrinkToFit="false"/>
      <protection locked="false" hidden="false"/>
    </xf>
    <xf numFmtId="164" fontId="30" fillId="4" borderId="40" xfId="0" applyFont="true" applyBorder="true" applyAlignment="true" applyProtection="true">
      <alignment horizontal="center" vertical="center" textRotation="0" wrapText="true" indent="0" shrinkToFit="false"/>
      <protection locked="true" hidden="true"/>
    </xf>
    <xf numFmtId="164" fontId="30" fillId="3" borderId="40" xfId="0" applyFont="true" applyBorder="true" applyAlignment="true" applyProtection="true">
      <alignment horizontal="center" vertical="center" textRotation="0" wrapText="true" indent="0" shrinkToFit="false"/>
      <protection locked="true" hidden="true"/>
    </xf>
    <xf numFmtId="164" fontId="0" fillId="4" borderId="40" xfId="0" applyFont="true" applyBorder="true" applyAlignment="true" applyProtection="true">
      <alignment horizontal="center" vertical="center" textRotation="0" wrapText="true" indent="0" shrinkToFit="false"/>
      <protection locked="true" hidden="true"/>
    </xf>
    <xf numFmtId="164" fontId="14" fillId="4" borderId="40" xfId="0" applyFont="true" applyBorder="true" applyAlignment="true" applyProtection="true">
      <alignment horizontal="center" vertical="center" textRotation="0" wrapText="true" indent="0" shrinkToFit="false"/>
      <protection locked="true" hidden="true"/>
    </xf>
    <xf numFmtId="164" fontId="14" fillId="3" borderId="40" xfId="0" applyFont="true" applyBorder="true" applyAlignment="true" applyProtection="true">
      <alignment horizontal="center" vertical="center" textRotation="0" wrapText="true" indent="0" shrinkToFit="false"/>
      <protection locked="false" hidden="false"/>
    </xf>
    <xf numFmtId="164" fontId="13" fillId="3" borderId="40" xfId="0" applyFont="true" applyBorder="true" applyAlignment="true" applyProtection="true">
      <alignment horizontal="center" vertical="center" textRotation="0" wrapText="true" indent="0" shrinkToFit="false"/>
      <protection locked="false" hidden="false"/>
    </xf>
    <xf numFmtId="164" fontId="34" fillId="3" borderId="40" xfId="0" applyFont="true" applyBorder="true" applyAlignment="true" applyProtection="true">
      <alignment horizontal="center" vertical="center" textRotation="0" wrapText="true" indent="0" shrinkToFit="false"/>
      <protection locked="false" hidden="false"/>
    </xf>
    <xf numFmtId="164" fontId="35" fillId="3" borderId="40" xfId="0" applyFont="true" applyBorder="true" applyAlignment="true" applyProtection="true">
      <alignment horizontal="center" vertical="center" textRotation="0" wrapText="true" indent="0" shrinkToFit="false"/>
      <protection locked="false" hidden="false"/>
    </xf>
    <xf numFmtId="164" fontId="14" fillId="4" borderId="38" xfId="0" applyFont="true" applyBorder="true" applyAlignment="true" applyProtection="true">
      <alignment horizontal="center" vertical="center" textRotation="0" wrapText="true" indent="0" shrinkToFit="false"/>
      <protection locked="true" hidden="true"/>
    </xf>
    <xf numFmtId="170" fontId="17" fillId="4" borderId="10" xfId="0" applyFont="true" applyBorder="true" applyAlignment="true" applyProtection="true">
      <alignment horizontal="center" vertical="center" textRotation="0" wrapText="true" indent="0" shrinkToFit="false"/>
      <protection locked="true" hidden="true"/>
    </xf>
    <xf numFmtId="164" fontId="0" fillId="3" borderId="28" xfId="0" applyFont="true" applyBorder="true" applyAlignment="true" applyProtection="true">
      <alignment horizontal="center" vertical="center" textRotation="0" wrapText="true" indent="0" shrinkToFit="false"/>
      <protection locked="false" hidden="false"/>
    </xf>
    <xf numFmtId="164" fontId="0" fillId="3" borderId="29" xfId="0" applyFont="true" applyBorder="true" applyAlignment="true" applyProtection="true">
      <alignment horizontal="center" vertical="center" textRotation="0" wrapText="true" indent="0" shrinkToFit="false"/>
      <protection locked="false" hidden="false"/>
    </xf>
    <xf numFmtId="167" fontId="17" fillId="6" borderId="3" xfId="0" applyFont="true" applyBorder="true" applyAlignment="true" applyProtection="false">
      <alignment horizontal="center" vertical="bottom" textRotation="0" wrapText="false" indent="0" shrinkToFit="false"/>
      <protection locked="true" hidden="false"/>
    </xf>
    <xf numFmtId="170" fontId="28" fillId="12" borderId="35" xfId="0" applyFont="true" applyBorder="true" applyAlignment="true" applyProtection="true">
      <alignment horizontal="center" vertical="bottom" textRotation="0" wrapText="false" indent="0" shrinkToFit="false"/>
      <protection locked="true" hidden="true"/>
    </xf>
    <xf numFmtId="170" fontId="0" fillId="13" borderId="11" xfId="0" applyFont="false" applyBorder="true" applyAlignment="false" applyProtection="false">
      <alignment horizontal="general" vertical="bottom" textRotation="0" wrapText="false" indent="0" shrinkToFit="false"/>
      <protection locked="true" hidden="false"/>
    </xf>
    <xf numFmtId="170" fontId="17"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true" indent="0" shrinkToFit="false"/>
      <protection locked="true" hidden="false"/>
    </xf>
    <xf numFmtId="164" fontId="0" fillId="3" borderId="40" xfId="0" applyFont="true" applyBorder="true" applyAlignment="true" applyProtection="true">
      <alignment horizontal="center" vertical="top" textRotation="0" wrapText="true" indent="0" shrinkToFit="false"/>
      <protection locked="false" hidden="false"/>
    </xf>
    <xf numFmtId="170" fontId="0" fillId="5" borderId="11" xfId="0" applyFont="true" applyBorder="true" applyAlignment="true" applyProtection="true">
      <alignment horizontal="center" vertical="top" textRotation="0" wrapText="true" indent="0" shrinkToFit="false"/>
      <protection locked="false" hidden="false"/>
    </xf>
    <xf numFmtId="164" fontId="0" fillId="7" borderId="33" xfId="0" applyFont="false" applyBorder="true" applyAlignment="true" applyProtection="false">
      <alignment horizontal="center" vertical="bottom" textRotation="0" wrapText="false" indent="0" shrinkToFit="false"/>
      <protection locked="true" hidden="false"/>
    </xf>
    <xf numFmtId="170" fontId="20" fillId="7" borderId="11" xfId="0" applyFont="true" applyBorder="true" applyAlignment="true" applyProtection="true">
      <alignment horizontal="center" vertical="bottom" textRotation="0" wrapText="false" indent="0" shrinkToFit="false"/>
      <protection locked="false" hidden="false"/>
    </xf>
    <xf numFmtId="170" fontId="17" fillId="7" borderId="29" xfId="0" applyFont="true" applyBorder="true" applyAlignment="true" applyProtection="true">
      <alignment horizontal="center" vertical="bottom" textRotation="0" wrapText="false" indent="0" shrinkToFit="false"/>
      <protection locked="false" hidden="false"/>
    </xf>
    <xf numFmtId="164" fontId="16" fillId="12" borderId="65" xfId="0" applyFont="true" applyBorder="true" applyAlignment="true" applyProtection="false">
      <alignment horizontal="left" vertical="center" textRotation="180" wrapText="false" indent="0" shrinkToFit="false"/>
      <protection locked="true" hidden="false"/>
    </xf>
    <xf numFmtId="164" fontId="28" fillId="12" borderId="29" xfId="0" applyFont="true" applyBorder="true" applyAlignment="true" applyProtection="false">
      <alignment horizontal="center" vertical="bottom" textRotation="0" wrapText="false" indent="0" shrinkToFit="false"/>
      <protection locked="true" hidden="false"/>
    </xf>
    <xf numFmtId="167" fontId="20" fillId="12" borderId="29" xfId="0" applyFont="true" applyBorder="true" applyAlignment="true" applyProtection="true">
      <alignment horizontal="center" vertical="bottom" textRotation="0" wrapText="false" indent="0" shrinkToFit="false"/>
      <protection locked="true" hidden="true"/>
    </xf>
    <xf numFmtId="177" fontId="28" fillId="12" borderId="29" xfId="0" applyFont="true" applyBorder="true" applyAlignment="true" applyProtection="true">
      <alignment horizontal="center" vertical="bottom" textRotation="0" wrapText="false" indent="0" shrinkToFit="false"/>
      <protection locked="true" hidden="true"/>
    </xf>
    <xf numFmtId="170" fontId="0" fillId="12" borderId="11" xfId="0" applyFont="false" applyBorder="true" applyAlignment="true" applyProtection="false">
      <alignment horizontal="center" vertical="bottom" textRotation="0" wrapText="false" indent="0" shrinkToFit="false"/>
      <protection locked="true" hidden="false"/>
    </xf>
    <xf numFmtId="172" fontId="0" fillId="12" borderId="11" xfId="0" applyFont="false" applyBorder="true" applyAlignment="true" applyProtection="false">
      <alignment horizontal="center" vertical="bottom" textRotation="0" wrapText="false" indent="0" shrinkToFit="false"/>
      <protection locked="true" hidden="false"/>
    </xf>
    <xf numFmtId="170" fontId="28" fillId="12" borderId="11" xfId="0" applyFont="true" applyBorder="true" applyAlignment="true" applyProtection="true">
      <alignment horizontal="center" vertical="bottom" textRotation="0" wrapText="false" indent="0" shrinkToFit="false"/>
      <protection locked="true" hidden="true"/>
    </xf>
    <xf numFmtId="164" fontId="16" fillId="12" borderId="47" xfId="0" applyFont="true" applyBorder="true" applyAlignment="true" applyProtection="false">
      <alignment horizontal="left" vertical="center" textRotation="180" wrapText="false" indent="0" shrinkToFit="false"/>
      <protection locked="true" hidden="false"/>
    </xf>
    <xf numFmtId="164" fontId="32" fillId="0" borderId="0" xfId="0" applyFont="true" applyBorder="true" applyAlignment="true" applyProtection="true">
      <alignment horizontal="center" vertical="bottom" textRotation="0" wrapText="false" indent="0" shrinkToFit="false"/>
      <protection locked="true" hidden="true"/>
    </xf>
    <xf numFmtId="164" fontId="0" fillId="0" borderId="53" xfId="0" applyFont="false" applyBorder="true" applyAlignment="true" applyProtection="false">
      <alignment horizontal="general" vertical="bottom" textRotation="0" wrapText="false" indent="0" shrinkToFit="false"/>
      <protection locked="true" hidden="false"/>
    </xf>
    <xf numFmtId="164" fontId="14" fillId="0" borderId="0" xfId="0" applyFont="true" applyBorder="true" applyAlignment="true" applyProtection="true">
      <alignment horizontal="center" vertical="bottom" textRotation="0" wrapText="true" indent="0" shrinkToFit="false"/>
      <protection locked="false" hidden="false"/>
    </xf>
    <xf numFmtId="164" fontId="37" fillId="7" borderId="66" xfId="0" applyFont="true" applyBorder="true" applyAlignment="true" applyProtection="true">
      <alignment horizontal="center" vertical="bottom" textRotation="0" wrapText="false" indent="0" shrinkToFit="false"/>
      <protection locked="false" hidden="false"/>
    </xf>
    <xf numFmtId="167" fontId="37" fillId="7" borderId="29" xfId="0" applyFont="true" applyBorder="true" applyAlignment="true" applyProtection="true">
      <alignment horizontal="center" vertical="bottom" textRotation="0" wrapText="false" indent="0" shrinkToFit="false"/>
      <protection locked="true" hidden="true"/>
    </xf>
    <xf numFmtId="173" fontId="37" fillId="7" borderId="29" xfId="0" applyFont="true" applyBorder="true" applyAlignment="true" applyProtection="true">
      <alignment horizontal="center" vertical="bottom" textRotation="0" wrapText="false" indent="0" shrinkToFit="false"/>
      <protection locked="true" hidden="true"/>
    </xf>
    <xf numFmtId="169" fontId="37" fillId="7" borderId="29" xfId="19" applyFont="true" applyBorder="true" applyAlignment="true" applyProtection="true">
      <alignment horizontal="center" vertical="bottom" textRotation="0" wrapText="false" indent="0" shrinkToFit="false"/>
      <protection locked="true" hidden="true"/>
    </xf>
    <xf numFmtId="169" fontId="37" fillId="7" borderId="29" xfId="0" applyFont="true" applyBorder="true" applyAlignment="true" applyProtection="true">
      <alignment horizontal="center" vertical="bottom" textRotation="0" wrapText="false" indent="0" shrinkToFit="false"/>
      <protection locked="true" hidden="true"/>
    </xf>
    <xf numFmtId="170" fontId="37" fillId="7" borderId="29" xfId="0" applyFont="true" applyBorder="true" applyAlignment="true" applyProtection="true">
      <alignment horizontal="center" vertical="bottom" textRotation="0" wrapText="false" indent="0" shrinkToFit="false"/>
      <protection locked="true" hidden="true"/>
    </xf>
    <xf numFmtId="168" fontId="37" fillId="7" borderId="29" xfId="19" applyFont="true" applyBorder="true" applyAlignment="true" applyProtection="true">
      <alignment horizontal="center" vertical="bottom" textRotation="0" wrapText="false" indent="0" shrinkToFit="false"/>
      <protection locked="true" hidden="true"/>
    </xf>
    <xf numFmtId="170" fontId="37" fillId="7" borderId="67" xfId="0" applyFont="true" applyBorder="true" applyAlignment="true" applyProtection="true">
      <alignment horizontal="center" vertical="bottom" textRotation="0" wrapText="false" indent="0" shrinkToFit="false"/>
      <protection locked="true" hidden="true"/>
    </xf>
    <xf numFmtId="167" fontId="37" fillId="7" borderId="11" xfId="0" applyFont="true" applyBorder="true" applyAlignment="true" applyProtection="true">
      <alignment horizontal="center" vertical="bottom" textRotation="0" wrapText="false" indent="0" shrinkToFit="false"/>
      <protection locked="true" hidden="true"/>
    </xf>
    <xf numFmtId="168" fontId="37" fillId="7" borderId="11" xfId="0" applyFont="true" applyBorder="true" applyAlignment="true" applyProtection="true">
      <alignment horizontal="center" vertical="bottom" textRotation="0" wrapText="false" indent="0" shrinkToFit="false"/>
      <protection locked="true" hidden="true"/>
    </xf>
    <xf numFmtId="169" fontId="37" fillId="7" borderId="11" xfId="19" applyFont="true" applyBorder="true" applyAlignment="true" applyProtection="true">
      <alignment horizontal="center" vertical="bottom" textRotation="0" wrapText="false" indent="0" shrinkToFit="false"/>
      <protection locked="true" hidden="true"/>
    </xf>
    <xf numFmtId="170" fontId="37" fillId="7" borderId="11" xfId="0" applyFont="true" applyBorder="true" applyAlignment="true" applyProtection="true">
      <alignment horizontal="center" vertical="bottom" textRotation="0" wrapText="false" indent="0" shrinkToFit="false"/>
      <protection locked="true" hidden="true"/>
    </xf>
    <xf numFmtId="168" fontId="37" fillId="7" borderId="11" xfId="19" applyFont="true" applyBorder="true" applyAlignment="true" applyProtection="true">
      <alignment horizontal="center" vertical="bottom" textRotation="0" wrapText="false" indent="0" shrinkToFit="false"/>
      <protection locked="true" hidden="true"/>
    </xf>
    <xf numFmtId="176" fontId="37" fillId="7" borderId="11" xfId="0" applyFont="true" applyBorder="true" applyAlignment="true" applyProtection="true">
      <alignment horizontal="center" vertical="bottom" textRotation="0" wrapText="false" indent="0" shrinkToFit="false"/>
      <protection locked="true" hidden="true"/>
    </xf>
    <xf numFmtId="170" fontId="37" fillId="7" borderId="11" xfId="19" applyFont="true" applyBorder="true" applyAlignment="true" applyProtection="true">
      <alignment horizontal="center" vertical="bottom" textRotation="0" wrapText="false" indent="0" shrinkToFit="false"/>
      <protection locked="true" hidden="true"/>
    </xf>
    <xf numFmtId="170" fontId="37" fillId="7" borderId="32" xfId="0" applyFont="true" applyBorder="true" applyAlignment="true" applyProtection="true">
      <alignment horizontal="center" vertical="bottom" textRotation="0" wrapText="false" indent="0" shrinkToFit="false"/>
      <protection locked="true" hidden="true"/>
    </xf>
    <xf numFmtId="169" fontId="37" fillId="7" borderId="11" xfId="0" applyFont="true" applyBorder="true" applyAlignment="true" applyProtection="true">
      <alignment horizontal="center" vertical="bottom" textRotation="0" wrapText="false" indent="0" shrinkToFit="false"/>
      <protection locked="true" hidden="true"/>
    </xf>
    <xf numFmtId="170" fontId="37" fillId="7" borderId="48" xfId="0" applyFont="true" applyBorder="true" applyAlignment="true" applyProtection="true">
      <alignment horizontal="center" vertical="bottom" textRotation="0" wrapText="false" indent="0" shrinkToFit="false"/>
      <protection locked="true" hidden="true"/>
    </xf>
    <xf numFmtId="167" fontId="37" fillId="7" borderId="48" xfId="0" applyFont="true" applyBorder="true" applyAlignment="true" applyProtection="true">
      <alignment horizontal="center" vertical="bottom" textRotation="0" wrapText="false" indent="0" shrinkToFit="false"/>
      <protection locked="true" hidden="true"/>
    </xf>
    <xf numFmtId="169" fontId="37" fillId="7" borderId="48" xfId="19" applyFont="true" applyBorder="true" applyAlignment="true" applyProtection="true">
      <alignment horizontal="center" vertical="bottom" textRotation="0" wrapText="false" indent="0" shrinkToFit="false"/>
      <protection locked="true" hidden="true"/>
    </xf>
    <xf numFmtId="169" fontId="37" fillId="7" borderId="48" xfId="0" applyFont="true" applyBorder="true" applyAlignment="true" applyProtection="true">
      <alignment horizontal="center" vertical="bottom" textRotation="0" wrapText="false" indent="0" shrinkToFit="false"/>
      <protection locked="true" hidden="true"/>
    </xf>
    <xf numFmtId="168" fontId="37" fillId="7" borderId="48" xfId="0" applyFont="true" applyBorder="true" applyAlignment="true" applyProtection="true">
      <alignment horizontal="center" vertical="bottom" textRotation="0" wrapText="false" indent="0" shrinkToFit="false"/>
      <protection locked="true" hidden="true"/>
    </xf>
    <xf numFmtId="170" fontId="37" fillId="7" borderId="52" xfId="0" applyFont="true" applyBorder="true" applyAlignment="true" applyProtection="true">
      <alignment horizontal="center" vertical="bottom" textRotation="0" wrapText="false" indent="0" shrinkToFit="false"/>
      <protection locked="true" hidden="true"/>
    </xf>
    <xf numFmtId="164" fontId="39" fillId="7" borderId="68" xfId="0" applyFont="true" applyBorder="true" applyAlignment="true" applyProtection="false">
      <alignment horizontal="left" vertical="bottom" textRotation="0" wrapText="false" indent="0" shrinkToFit="false"/>
      <protection locked="true" hidden="false"/>
    </xf>
    <xf numFmtId="164" fontId="17" fillId="14" borderId="64" xfId="0" applyFont="true" applyBorder="true" applyAlignment="true" applyProtection="false">
      <alignment horizontal="left" vertical="center" textRotation="0" wrapText="true" indent="0" shrinkToFit="false"/>
      <protection locked="true" hidden="false"/>
    </xf>
    <xf numFmtId="164" fontId="16" fillId="6" borderId="34" xfId="0" applyFont="true" applyBorder="true" applyAlignment="true" applyProtection="false">
      <alignment horizontal="left" vertical="center" textRotation="180" wrapText="false" indent="0" shrinkToFit="false"/>
      <protection locked="true" hidden="false"/>
    </xf>
    <xf numFmtId="164" fontId="16" fillId="6" borderId="29" xfId="0" applyFont="true" applyBorder="true" applyAlignment="true" applyProtection="false">
      <alignment horizontal="left" vertical="center" textRotation="180" wrapText="false" indent="0" shrinkToFit="false"/>
      <protection locked="true" hidden="false"/>
    </xf>
    <xf numFmtId="170" fontId="37" fillId="7" borderId="50" xfId="0" applyFont="true" applyBorder="true" applyAlignment="true" applyProtection="true">
      <alignment horizontal="center" vertical="bottom" textRotation="0" wrapText="false" indent="0" shrinkToFit="false"/>
      <protection locked="true" hidden="true"/>
    </xf>
    <xf numFmtId="169" fontId="37" fillId="7" borderId="50" xfId="19" applyFont="true" applyBorder="true" applyAlignment="true" applyProtection="true">
      <alignment horizontal="center" vertical="bottom" textRotation="0" wrapText="false" indent="0" shrinkToFit="false"/>
      <protection locked="true" hidden="true"/>
    </xf>
    <xf numFmtId="169" fontId="37" fillId="7" borderId="50" xfId="0" applyFont="true" applyBorder="true" applyAlignment="true" applyProtection="true">
      <alignment horizontal="center" vertical="bottom" textRotation="0" wrapText="false" indent="0" shrinkToFit="false"/>
      <protection locked="true" hidden="true"/>
    </xf>
    <xf numFmtId="170" fontId="37" fillId="7" borderId="69" xfId="0" applyFont="true" applyBorder="true" applyAlignment="true" applyProtection="true">
      <alignment horizontal="center" vertical="bottom" textRotation="0" wrapText="false" indent="0" shrinkToFit="false"/>
      <protection locked="true" hidden="true"/>
    </xf>
    <xf numFmtId="170" fontId="18" fillId="6" borderId="11" xfId="0" applyFont="true" applyBorder="true" applyAlignment="true" applyProtection="true">
      <alignment horizontal="center" vertical="bottom" textRotation="0" wrapText="false" indent="0" shrinkToFit="false"/>
      <protection locked="false" hidden="false"/>
    </xf>
    <xf numFmtId="179" fontId="28" fillId="12" borderId="29" xfId="0" applyFont="true" applyBorder="true" applyAlignment="true" applyProtection="true">
      <alignment horizontal="center" vertical="bottom" textRotation="0" wrapText="false" indent="0" shrinkToFit="false"/>
      <protection locked="true" hidden="tru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
      <font>
        <color rgb="FF000000"/>
        <u val="double"/>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EB4E3"/>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5B3D7"/>
      <rgbColor rgb="FF003366"/>
      <rgbColor rgb="FF339966"/>
      <rgbColor rgb="FF003300"/>
      <rgbColor rgb="FF333300"/>
      <rgbColor rgb="FF993300"/>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C1048576"/>
  <sheetViews>
    <sheetView showFormulas="false" showGridLines="true" showRowColHeaders="true" showZeros="true" rightToLeft="false" tabSelected="true" showOutlineSymbols="true" defaultGridColor="true" view="normal" topLeftCell="BJ1" colorId="64" zoomScale="100" zoomScaleNormal="100" zoomScalePageLayoutView="100" workbookViewId="0">
      <selection pane="topLeft" activeCell="BY34" activeCellId="0" sqref="BY34:BY89"/>
    </sheetView>
  </sheetViews>
  <sheetFormatPr defaultColWidth="8.54296875" defaultRowHeight="15" zeroHeight="false" outlineLevelRow="0" outlineLevelCol="0"/>
  <cols>
    <col collapsed="false" customWidth="true" hidden="false" outlineLevel="0" max="2" min="2" style="0" width="9.43"/>
    <col collapsed="false" customWidth="true" hidden="false" outlineLevel="0" max="21" min="21" style="0" width="9.57"/>
    <col collapsed="false" customWidth="true" hidden="false" outlineLevel="0" max="24" min="24" style="0" width="9.28"/>
    <col collapsed="false" customWidth="true" hidden="false" outlineLevel="0" max="36" min="36" style="0" width="9.57"/>
    <col collapsed="false" customWidth="true" hidden="false" outlineLevel="0" max="38" min="38" style="0" width="11"/>
    <col collapsed="false" customWidth="true" hidden="false" outlineLevel="0" max="39" min="39" style="0" width="9.57"/>
    <col collapsed="false" customWidth="true" hidden="false" outlineLevel="0" max="40" min="40" style="0" width="9.43"/>
    <col collapsed="false" customWidth="true" hidden="false" outlineLevel="0" max="41" min="41" style="0" width="11.57"/>
    <col collapsed="false" customWidth="true" hidden="false" outlineLevel="0" max="65" min="65" style="0" width="9.57"/>
    <col collapsed="false" customWidth="true" hidden="false" outlineLevel="0" max="78" min="78" style="0" width="12.43"/>
    <col collapsed="false" customWidth="true" hidden="false" outlineLevel="0" max="79" min="79" style="0" width="12"/>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S1" s="5"/>
      <c r="BT1" s="5"/>
      <c r="BU1" s="5"/>
    </row>
    <row r="2" customFormat="false" ht="18.75" hidden="false" customHeight="false" outlineLevel="0" collapsed="false">
      <c r="B2" s="6" t="n">
        <v>42736</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8"/>
      <c r="AR2" s="9"/>
      <c r="AS2" s="10"/>
      <c r="AT2" s="10"/>
      <c r="AU2" s="10"/>
      <c r="AV2" s="10"/>
      <c r="AW2" s="10"/>
      <c r="AX2" s="11"/>
      <c r="AY2" s="11"/>
      <c r="BS2" s="5"/>
      <c r="BT2" s="5"/>
      <c r="BU2" s="5"/>
    </row>
    <row r="3" customFormat="false" ht="48.5" hidden="false" customHeight="true" outlineLevel="0" collapsed="false">
      <c r="A3" s="12"/>
      <c r="B3" s="13" t="s">
        <v>1</v>
      </c>
      <c r="C3" s="14" t="s">
        <v>2</v>
      </c>
      <c r="D3" s="14" t="s">
        <v>3</v>
      </c>
      <c r="E3" s="15" t="s">
        <v>4</v>
      </c>
      <c r="F3" s="15" t="s">
        <v>5</v>
      </c>
      <c r="G3" s="16" t="s">
        <v>6</v>
      </c>
      <c r="H3" s="16" t="s">
        <v>7</v>
      </c>
      <c r="I3" s="16" t="s">
        <v>8</v>
      </c>
      <c r="J3" s="16" t="s">
        <v>9</v>
      </c>
      <c r="K3" s="16" t="s">
        <v>10</v>
      </c>
      <c r="L3" s="16" t="s">
        <v>11</v>
      </c>
      <c r="M3" s="16" t="s">
        <v>12</v>
      </c>
      <c r="N3" s="16" t="s">
        <v>13</v>
      </c>
      <c r="O3" s="17" t="s">
        <v>14</v>
      </c>
      <c r="P3" s="17" t="s">
        <v>15</v>
      </c>
      <c r="Q3" s="18" t="s">
        <v>16</v>
      </c>
      <c r="R3" s="19" t="s">
        <v>17</v>
      </c>
      <c r="S3" s="20" t="s">
        <v>18</v>
      </c>
      <c r="T3" s="21" t="s">
        <v>19</v>
      </c>
      <c r="U3" s="22" t="s">
        <v>20</v>
      </c>
      <c r="V3" s="23" t="s">
        <v>21</v>
      </c>
      <c r="W3" s="23" t="s">
        <v>22</v>
      </c>
      <c r="X3" s="23" t="s">
        <v>23</v>
      </c>
      <c r="Y3" s="23" t="s">
        <v>24</v>
      </c>
      <c r="Z3" s="23" t="s">
        <v>25</v>
      </c>
      <c r="AA3" s="23" t="s">
        <v>26</v>
      </c>
      <c r="AB3" s="24" t="s">
        <v>27</v>
      </c>
      <c r="AC3" s="25" t="s">
        <v>28</v>
      </c>
      <c r="AD3" s="26" t="s">
        <v>29</v>
      </c>
      <c r="AE3" s="25" t="s">
        <v>30</v>
      </c>
      <c r="AF3" s="27" t="s">
        <v>31</v>
      </c>
      <c r="AG3" s="27" t="s">
        <v>32</v>
      </c>
      <c r="AH3" s="27" t="s">
        <v>33</v>
      </c>
      <c r="AI3" s="28" t="s">
        <v>34</v>
      </c>
      <c r="AJ3" s="29" t="s">
        <v>35</v>
      </c>
      <c r="AK3" s="30" t="s">
        <v>36</v>
      </c>
      <c r="AL3" s="31" t="s">
        <v>37</v>
      </c>
      <c r="AM3" s="30" t="s">
        <v>38</v>
      </c>
      <c r="AN3" s="30" t="s">
        <v>39</v>
      </c>
      <c r="AO3" s="32" t="s">
        <v>40</v>
      </c>
      <c r="AP3" s="33" t="s">
        <v>41</v>
      </c>
      <c r="AQ3" s="34" t="s">
        <v>42</v>
      </c>
      <c r="AR3" s="35"/>
      <c r="AS3" s="36" t="s">
        <v>43</v>
      </c>
      <c r="AT3" s="37" t="s">
        <v>44</v>
      </c>
      <c r="AU3" s="37" t="s">
        <v>45</v>
      </c>
      <c r="AV3" s="37" t="s">
        <v>46</v>
      </c>
      <c r="AW3" s="37" t="s">
        <v>47</v>
      </c>
      <c r="AX3" s="37" t="s">
        <v>48</v>
      </c>
      <c r="AY3" s="37" t="s">
        <v>49</v>
      </c>
      <c r="BA3" s="37" t="s">
        <v>50</v>
      </c>
      <c r="BB3" s="37" t="s">
        <v>51</v>
      </c>
      <c r="BC3" s="37" t="s">
        <v>52</v>
      </c>
      <c r="BD3" s="37" t="s">
        <v>53</v>
      </c>
      <c r="BE3" s="37" t="s">
        <v>54</v>
      </c>
      <c r="BF3" s="37" t="s">
        <v>55</v>
      </c>
      <c r="BG3" s="37" t="s">
        <v>56</v>
      </c>
      <c r="BH3" s="37" t="s">
        <v>57</v>
      </c>
      <c r="BI3" s="37" t="s">
        <v>58</v>
      </c>
      <c r="BJ3" s="37" t="s">
        <v>59</v>
      </c>
      <c r="BK3" s="37" t="s">
        <v>60</v>
      </c>
      <c r="BL3" s="37"/>
      <c r="BM3" s="37" t="s">
        <v>61</v>
      </c>
      <c r="BN3" s="37" t="s">
        <v>62</v>
      </c>
      <c r="BO3" s="37" t="s">
        <v>63</v>
      </c>
      <c r="BP3" s="38" t="s">
        <v>64</v>
      </c>
      <c r="BQ3" s="38" t="s">
        <v>65</v>
      </c>
      <c r="BR3" s="39"/>
      <c r="BS3" s="40" t="s">
        <v>66</v>
      </c>
      <c r="BT3" s="40" t="s">
        <v>67</v>
      </c>
      <c r="BU3" s="5"/>
      <c r="BV3" s="37" t="s">
        <v>68</v>
      </c>
      <c r="BW3" s="37" t="s">
        <v>69</v>
      </c>
      <c r="BX3" s="37" t="s">
        <v>70</v>
      </c>
      <c r="BZ3" s="41" t="s">
        <v>71</v>
      </c>
      <c r="CA3" s="41" t="s">
        <v>72</v>
      </c>
    </row>
    <row r="4" customFormat="false" ht="13.7" hidden="false" customHeight="true" outlineLevel="0" collapsed="false">
      <c r="A4" s="42"/>
      <c r="B4" s="43"/>
      <c r="C4" s="44"/>
      <c r="D4" s="44"/>
      <c r="E4" s="45"/>
      <c r="F4" s="46"/>
      <c r="G4" s="47" t="s">
        <v>73</v>
      </c>
      <c r="H4" s="48"/>
      <c r="I4" s="49" t="s">
        <v>74</v>
      </c>
      <c r="J4" s="50"/>
      <c r="K4" s="47" t="s">
        <v>73</v>
      </c>
      <c r="L4" s="51"/>
      <c r="M4" s="49" t="s">
        <v>74</v>
      </c>
      <c r="N4" s="49"/>
      <c r="O4" s="52"/>
      <c r="P4" s="53"/>
      <c r="Q4" s="54"/>
      <c r="R4" s="55"/>
      <c r="S4" s="56"/>
      <c r="T4" s="57"/>
      <c r="U4" s="58"/>
      <c r="V4" s="59"/>
      <c r="W4" s="59"/>
      <c r="X4" s="59"/>
      <c r="Y4" s="59"/>
      <c r="Z4" s="59"/>
      <c r="AA4" s="59"/>
      <c r="AB4" s="60"/>
      <c r="AC4" s="61"/>
      <c r="AD4" s="62"/>
      <c r="AE4" s="61"/>
      <c r="AF4" s="63"/>
      <c r="AG4" s="63"/>
      <c r="AH4" s="63"/>
      <c r="AI4" s="64"/>
      <c r="AJ4" s="65"/>
      <c r="AK4" s="57"/>
      <c r="AL4" s="57"/>
      <c r="AM4" s="57"/>
      <c r="AN4" s="57"/>
      <c r="AO4" s="57"/>
      <c r="AP4" s="66"/>
      <c r="AQ4" s="34"/>
      <c r="AR4" s="35"/>
      <c r="AS4" s="36"/>
      <c r="AT4" s="37"/>
      <c r="AU4" s="37"/>
      <c r="AV4" s="37"/>
      <c r="AW4" s="37"/>
      <c r="AX4" s="37"/>
      <c r="AY4" s="37"/>
      <c r="BA4" s="37"/>
      <c r="BB4" s="37"/>
      <c r="BC4" s="37"/>
      <c r="BD4" s="37"/>
      <c r="BE4" s="37"/>
      <c r="BF4" s="37"/>
      <c r="BG4" s="67" t="s">
        <v>75</v>
      </c>
      <c r="BH4" s="67" t="s">
        <v>75</v>
      </c>
      <c r="BI4" s="67" t="s">
        <v>76</v>
      </c>
      <c r="BJ4" s="38" t="s">
        <v>77</v>
      </c>
      <c r="BK4" s="38" t="s">
        <v>77</v>
      </c>
      <c r="BL4" s="38" t="s">
        <v>78</v>
      </c>
      <c r="BM4" s="67" t="s">
        <v>79</v>
      </c>
      <c r="BN4" s="67" t="s">
        <v>80</v>
      </c>
      <c r="BO4" s="37"/>
      <c r="BP4" s="38"/>
      <c r="BQ4" s="38"/>
      <c r="BR4" s="39"/>
      <c r="BS4" s="40"/>
      <c r="BT4" s="40"/>
      <c r="BU4" s="5"/>
      <c r="BV4" s="67" t="s">
        <v>75</v>
      </c>
      <c r="BW4" s="37"/>
      <c r="BX4" s="37"/>
      <c r="BZ4" s="41"/>
      <c r="CA4" s="41"/>
    </row>
    <row r="5" customFormat="false" ht="13.7" hidden="false" customHeight="true" outlineLevel="0" collapsed="false">
      <c r="A5" s="42"/>
      <c r="B5" s="68"/>
      <c r="C5" s="69"/>
      <c r="D5" s="69"/>
      <c r="E5" s="70" t="s">
        <v>81</v>
      </c>
      <c r="F5" s="49" t="s">
        <v>82</v>
      </c>
      <c r="G5" s="48" t="s">
        <v>83</v>
      </c>
      <c r="H5" s="51" t="s">
        <v>84</v>
      </c>
      <c r="I5" s="51" t="s">
        <v>83</v>
      </c>
      <c r="J5" s="71" t="s">
        <v>84</v>
      </c>
      <c r="K5" s="47" t="s">
        <v>83</v>
      </c>
      <c r="L5" s="51" t="s">
        <v>84</v>
      </c>
      <c r="M5" s="51" t="s">
        <v>83</v>
      </c>
      <c r="N5" s="49" t="s">
        <v>84</v>
      </c>
      <c r="O5" s="51" t="s">
        <v>83</v>
      </c>
      <c r="P5" s="49" t="s">
        <v>84</v>
      </c>
      <c r="Q5" s="72"/>
      <c r="R5" s="73"/>
      <c r="S5" s="74"/>
      <c r="T5" s="75"/>
      <c r="U5" s="76"/>
      <c r="V5" s="59"/>
      <c r="W5" s="59"/>
      <c r="X5" s="59"/>
      <c r="Y5" s="59"/>
      <c r="Z5" s="59"/>
      <c r="AA5" s="59"/>
      <c r="AB5" s="77"/>
      <c r="AC5" s="78"/>
      <c r="AD5" s="79"/>
      <c r="AE5" s="78"/>
      <c r="AF5" s="80"/>
      <c r="AG5" s="80"/>
      <c r="AH5" s="80"/>
      <c r="AI5" s="81"/>
      <c r="AJ5" s="82"/>
      <c r="AK5" s="75"/>
      <c r="AL5" s="75"/>
      <c r="AM5" s="75"/>
      <c r="AN5" s="75"/>
      <c r="AO5" s="75"/>
      <c r="AP5" s="83"/>
      <c r="AQ5" s="34"/>
      <c r="AR5" s="35"/>
      <c r="AS5" s="36"/>
      <c r="AT5" s="37"/>
      <c r="AU5" s="37"/>
      <c r="AV5" s="37"/>
      <c r="AW5" s="37"/>
      <c r="AX5" s="37"/>
      <c r="AY5" s="37"/>
      <c r="BA5" s="37"/>
      <c r="BB5" s="37"/>
      <c r="BC5" s="37"/>
      <c r="BD5" s="37"/>
      <c r="BE5" s="37"/>
      <c r="BF5" s="37"/>
      <c r="BG5" s="67"/>
      <c r="BH5" s="67"/>
      <c r="BI5" s="67" t="s">
        <v>85</v>
      </c>
      <c r="BJ5" s="38"/>
      <c r="BK5" s="38"/>
      <c r="BL5" s="38"/>
      <c r="BM5" s="67"/>
      <c r="BN5" s="67"/>
      <c r="BO5" s="37"/>
      <c r="BP5" s="38"/>
      <c r="BQ5" s="38"/>
      <c r="BR5" s="39"/>
      <c r="BS5" s="40"/>
      <c r="BT5" s="40"/>
      <c r="BU5" s="5"/>
      <c r="BV5" s="67"/>
      <c r="BW5" s="37"/>
      <c r="BX5" s="37"/>
      <c r="BZ5" s="41"/>
      <c r="CA5" s="41"/>
    </row>
    <row r="6" customFormat="false" ht="12.75" hidden="false" customHeight="true" outlineLevel="0" collapsed="false">
      <c r="A6" s="84" t="s">
        <v>86</v>
      </c>
      <c r="B6" s="85" t="n">
        <v>42736</v>
      </c>
      <c r="C6" s="86" t="n">
        <v>57</v>
      </c>
      <c r="D6" s="87" t="n">
        <v>0.81</v>
      </c>
      <c r="E6" s="88" t="n">
        <v>68</v>
      </c>
      <c r="F6" s="88" t="n">
        <v>51</v>
      </c>
      <c r="G6" s="89" t="n">
        <v>24</v>
      </c>
      <c r="H6" s="89" t="n">
        <v>0</v>
      </c>
      <c r="I6" s="89" t="n">
        <v>24</v>
      </c>
      <c r="J6" s="89" t="n">
        <v>0</v>
      </c>
      <c r="K6" s="90" t="n">
        <v>0</v>
      </c>
      <c r="L6" s="90" t="n">
        <v>0</v>
      </c>
      <c r="M6" s="90" t="n">
        <v>0</v>
      </c>
      <c r="N6" s="90" t="n">
        <v>0</v>
      </c>
      <c r="O6" s="90" t="n">
        <v>0</v>
      </c>
      <c r="P6" s="90" t="n">
        <v>0</v>
      </c>
      <c r="Q6" s="90" t="n">
        <v>3720</v>
      </c>
      <c r="R6" s="91" t="n">
        <v>3459</v>
      </c>
      <c r="S6" s="91" t="n">
        <v>3459</v>
      </c>
      <c r="T6" s="92" t="n">
        <v>3411</v>
      </c>
      <c r="U6" s="92" t="n">
        <v>3515</v>
      </c>
      <c r="V6" s="89" t="n">
        <v>46</v>
      </c>
      <c r="W6" s="89" t="n">
        <v>0</v>
      </c>
      <c r="X6" s="89" t="n">
        <v>45</v>
      </c>
      <c r="Y6" s="89" t="n">
        <v>0</v>
      </c>
      <c r="Z6" s="89" t="n">
        <v>63</v>
      </c>
      <c r="AA6" s="88" t="n">
        <v>0</v>
      </c>
      <c r="AB6" s="93" t="n">
        <f aca="false">U6-T6+AY6</f>
        <v>104</v>
      </c>
      <c r="AC6" s="94" t="n">
        <f aca="false">T6-S6</f>
        <v>-48</v>
      </c>
      <c r="AD6" s="88" t="n">
        <v>150</v>
      </c>
      <c r="AE6" s="95" t="n">
        <f aca="false">IF(AD6&gt;0, U6/(AD6*24),"no data")</f>
        <v>0.976388888888889</v>
      </c>
      <c r="AF6" s="96" t="n">
        <f aca="false">IF(Q6&gt;0,Q6/24,"no data")</f>
        <v>155</v>
      </c>
      <c r="AG6" s="95" t="n">
        <f aca="false">IF(T6&gt;0,(T6/Q6),"no data")</f>
        <v>0.916935483870968</v>
      </c>
      <c r="AH6" s="97" t="n">
        <f aca="false">(1440-((V6*W6)+(X6*Y6)+(Z6*AA6))/(V6+X6+Z6))/1440</f>
        <v>1</v>
      </c>
      <c r="AI6" s="98" t="n">
        <f aca="false">IF(T6&gt;0,(1440-((W6*V6+AS6*AT6)+(Y6*X6+AU6*AV6)+(Z6*AA6+AW6*AX6))/(V6+X6+Z6))/1440,"no data")</f>
        <v>0.954545454545455</v>
      </c>
      <c r="AJ6" s="99" t="n">
        <v>11.675</v>
      </c>
      <c r="AK6" s="100" t="n">
        <v>185.52</v>
      </c>
      <c r="AL6" s="101" t="n">
        <f aca="false">AJ6*AK6</f>
        <v>2165.946</v>
      </c>
      <c r="AM6" s="99" t="n">
        <v>29.501</v>
      </c>
      <c r="AN6" s="102" t="n">
        <v>929</v>
      </c>
      <c r="AO6" s="103" t="n">
        <f aca="false">AM6*AN6</f>
        <v>27406.429</v>
      </c>
      <c r="AP6" s="104" t="n">
        <f aca="false">IF(T6&gt;0,((((AJ6*AK6)+(AM6*AN6))/(T6*1000))*1000000),"no data")</f>
        <v>8669.70829668719</v>
      </c>
      <c r="AQ6" s="105" t="n">
        <f aca="false">R6/24</f>
        <v>144.125</v>
      </c>
      <c r="AR6" s="35"/>
      <c r="AS6" s="88" t="n">
        <v>0</v>
      </c>
      <c r="AT6" s="106" t="n">
        <v>0</v>
      </c>
      <c r="AU6" s="106" t="n">
        <v>0</v>
      </c>
      <c r="AV6" s="88" t="n">
        <v>0</v>
      </c>
      <c r="AW6" s="106" t="n">
        <v>7</v>
      </c>
      <c r="AX6" s="88" t="n">
        <v>1440</v>
      </c>
      <c r="AY6" s="88" t="n">
        <v>0</v>
      </c>
      <c r="BA6" s="107" t="n">
        <v>1106</v>
      </c>
      <c r="BB6" s="107" t="n">
        <v>1070</v>
      </c>
      <c r="BC6" s="107" t="n">
        <v>1339</v>
      </c>
      <c r="BD6" s="107" t="n">
        <f aca="false">BB6-BA6</f>
        <v>-36</v>
      </c>
      <c r="BE6" s="107" t="n">
        <f aca="false">AP6</f>
        <v>8669.70829668719</v>
      </c>
      <c r="BF6" s="108" t="n">
        <f aca="false">BC6/24</f>
        <v>55.7916666666667</v>
      </c>
      <c r="BG6" s="109" t="n">
        <v>1.425</v>
      </c>
      <c r="BH6" s="110" t="n">
        <v>1.398</v>
      </c>
      <c r="BI6" s="111" t="n">
        <v>23.3</v>
      </c>
      <c r="BJ6" s="112" t="n">
        <v>29.47</v>
      </c>
      <c r="BK6" s="111" t="n">
        <v>23.33</v>
      </c>
      <c r="BL6" s="111" t="n">
        <v>32.5</v>
      </c>
      <c r="BM6" s="112" t="n">
        <v>999.08</v>
      </c>
      <c r="BN6" s="111" t="n">
        <v>49.94</v>
      </c>
      <c r="BO6" s="113" t="n">
        <v>0.9128</v>
      </c>
      <c r="BP6" s="112" t="n">
        <v>91.1</v>
      </c>
      <c r="BQ6" s="111" t="n">
        <v>84</v>
      </c>
      <c r="BR6" s="114" t="n">
        <f aca="false">BQ6-BP6</f>
        <v>-7.09999999999999</v>
      </c>
      <c r="BS6" s="115" t="n">
        <v>12525</v>
      </c>
      <c r="BT6" s="115" t="n">
        <v>12805</v>
      </c>
      <c r="BU6" s="116" t="n">
        <f aca="false">BT6-BS6</f>
        <v>280</v>
      </c>
      <c r="BV6" s="107" t="n">
        <f aca="false">BG6+BH6</f>
        <v>2.823</v>
      </c>
      <c r="BW6" s="108" t="n">
        <v>24</v>
      </c>
      <c r="BX6" s="108" t="n">
        <v>24</v>
      </c>
      <c r="BZ6" s="108" t="n">
        <v>17.0833333333333</v>
      </c>
      <c r="CA6" s="108" t="n">
        <v>6.78333333333334</v>
      </c>
    </row>
    <row r="7" customFormat="false" ht="15" hidden="false" customHeight="false" outlineLevel="0" collapsed="false">
      <c r="A7" s="84"/>
      <c r="B7" s="85" t="n">
        <v>42737</v>
      </c>
      <c r="C7" s="86" t="n">
        <v>55.4</v>
      </c>
      <c r="D7" s="87" t="n">
        <v>0.908</v>
      </c>
      <c r="E7" s="88" t="n">
        <v>59</v>
      </c>
      <c r="F7" s="88" t="n">
        <v>51</v>
      </c>
      <c r="G7" s="89" t="n">
        <v>21</v>
      </c>
      <c r="H7" s="89" t="n">
        <v>14</v>
      </c>
      <c r="I7" s="89" t="n">
        <v>22</v>
      </c>
      <c r="J7" s="89" t="n">
        <v>25</v>
      </c>
      <c r="K7" s="90" t="n">
        <v>0</v>
      </c>
      <c r="L7" s="90" t="n">
        <v>0</v>
      </c>
      <c r="M7" s="90" t="n">
        <v>0</v>
      </c>
      <c r="N7" s="90" t="n">
        <v>0</v>
      </c>
      <c r="O7" s="90" t="n">
        <v>0</v>
      </c>
      <c r="P7" s="90" t="n">
        <v>0</v>
      </c>
      <c r="Q7" s="90" t="n">
        <v>3720</v>
      </c>
      <c r="R7" s="91" t="n">
        <v>3485</v>
      </c>
      <c r="S7" s="91" t="n">
        <v>3485</v>
      </c>
      <c r="T7" s="92" t="n">
        <v>3098</v>
      </c>
      <c r="U7" s="92" t="n">
        <v>3203</v>
      </c>
      <c r="V7" s="89" t="n">
        <v>46</v>
      </c>
      <c r="W7" s="89" t="n">
        <v>148</v>
      </c>
      <c r="X7" s="89" t="n">
        <v>45</v>
      </c>
      <c r="Y7" s="89" t="n">
        <v>73</v>
      </c>
      <c r="Z7" s="89" t="n">
        <v>63</v>
      </c>
      <c r="AA7" s="88" t="n">
        <v>104</v>
      </c>
      <c r="AB7" s="93" t="n">
        <f aca="false">U7-T7+AY7</f>
        <v>105</v>
      </c>
      <c r="AC7" s="94" t="n">
        <f aca="false">T7-S7</f>
        <v>-387</v>
      </c>
      <c r="AD7" s="88" t="n">
        <v>148</v>
      </c>
      <c r="AE7" s="95" t="n">
        <f aca="false">IF(AD7&gt;0, U7/(AD7*24),"no data")</f>
        <v>0.901745495495496</v>
      </c>
      <c r="AF7" s="96" t="n">
        <f aca="false">IF(Q7&gt;0,Q7/24,"no data")</f>
        <v>155</v>
      </c>
      <c r="AG7" s="95" t="n">
        <f aca="false">IF(T7&gt;0,(T7/Q7),"no data")</f>
        <v>0.832795698924731</v>
      </c>
      <c r="AH7" s="97" t="n">
        <f aca="false">(1440-((V7*W7)+(X7*Y7)+(Z7*AA7))/(V7+X7+Z7))/1440</f>
        <v>0.924941378066378</v>
      </c>
      <c r="AI7" s="98" t="n">
        <f aca="false">IF(T7&gt;0,(1440-((W7*V7+AS7*AT7)+(Y7*X7+AU7*AV7)+(Z7*AA7+AW7*AX7))/(V7+X7+Z7))/1440,"no data")</f>
        <v>0.846622474747475</v>
      </c>
      <c r="AJ7" s="117" t="n">
        <v>10.78</v>
      </c>
      <c r="AK7" s="118" t="n">
        <v>183.83</v>
      </c>
      <c r="AL7" s="101" t="n">
        <f aca="false">AJ7*AK7</f>
        <v>1981.6874</v>
      </c>
      <c r="AM7" s="117" t="n">
        <v>26.844</v>
      </c>
      <c r="AN7" s="119" t="n">
        <v>929</v>
      </c>
      <c r="AO7" s="103" t="n">
        <f aca="false">AM7*AN7</f>
        <v>24938.076</v>
      </c>
      <c r="AP7" s="104" t="n">
        <f aca="false">IF(T7&gt;0,((((AJ7*AK7)+(AM7*AN7))/(T7*1000))*1000000),"no data")</f>
        <v>8689.40071013557</v>
      </c>
      <c r="AQ7" s="105" t="n">
        <f aca="false">R7/24</f>
        <v>145.208333333333</v>
      </c>
      <c r="AR7" s="35"/>
      <c r="AS7" s="88" t="n">
        <v>0</v>
      </c>
      <c r="AT7" s="106" t="n">
        <v>0</v>
      </c>
      <c r="AU7" s="106" t="n">
        <v>0</v>
      </c>
      <c r="AV7" s="88" t="n">
        <v>0</v>
      </c>
      <c r="AW7" s="106" t="n">
        <v>13</v>
      </c>
      <c r="AX7" s="88" t="n">
        <v>1336</v>
      </c>
      <c r="AY7" s="88" t="n">
        <v>0</v>
      </c>
      <c r="BA7" s="107" t="n">
        <v>906</v>
      </c>
      <c r="BB7" s="107" t="n">
        <v>1021</v>
      </c>
      <c r="BC7" s="107" t="n">
        <v>1276</v>
      </c>
      <c r="BD7" s="107" t="n">
        <f aca="false">BB7-BA7</f>
        <v>115</v>
      </c>
      <c r="BE7" s="107" t="n">
        <f aca="false">AP7</f>
        <v>8689.40071013557</v>
      </c>
      <c r="BF7" s="108" t="n">
        <f aca="false">BC7/24</f>
        <v>53.1666666666667</v>
      </c>
      <c r="BG7" s="109" t="n">
        <v>1.747</v>
      </c>
      <c r="BH7" s="110" t="n">
        <v>1.758</v>
      </c>
      <c r="BI7" s="120" t="n">
        <v>0</v>
      </c>
      <c r="BJ7" s="111" t="n">
        <v>24.6</v>
      </c>
      <c r="BK7" s="111" t="n">
        <v>22.2</v>
      </c>
      <c r="BL7" s="112" t="n">
        <v>32</v>
      </c>
      <c r="BM7" s="112" t="n">
        <v>1001.17</v>
      </c>
      <c r="BN7" s="111" t="n">
        <v>49.95</v>
      </c>
      <c r="BO7" s="113" t="n">
        <v>0.9136</v>
      </c>
      <c r="BP7" s="107" t="n">
        <v>83</v>
      </c>
      <c r="BQ7" s="111" t="n">
        <v>84.1</v>
      </c>
      <c r="BR7" s="114" t="n">
        <f aca="false">BQ7-BP7</f>
        <v>1.09999999999999</v>
      </c>
      <c r="BS7" s="115" t="n">
        <v>12737</v>
      </c>
      <c r="BT7" s="115" t="n">
        <v>12748</v>
      </c>
      <c r="BU7" s="116" t="n">
        <f aca="false">BT7-BS7</f>
        <v>11</v>
      </c>
      <c r="BV7" s="107" t="n">
        <f aca="false">BG7+BH7</f>
        <v>3.505</v>
      </c>
      <c r="BW7" s="108" t="n">
        <v>21.28</v>
      </c>
      <c r="BX7" s="108" t="n">
        <v>22.01</v>
      </c>
      <c r="BZ7" s="108" t="n">
        <v>0.15</v>
      </c>
      <c r="CA7" s="108" t="n">
        <v>5.25</v>
      </c>
    </row>
    <row r="8" customFormat="false" ht="15" hidden="false" customHeight="false" outlineLevel="0" collapsed="false">
      <c r="A8" s="84"/>
      <c r="B8" s="85" t="n">
        <v>42738</v>
      </c>
      <c r="C8" s="86" t="n">
        <v>59</v>
      </c>
      <c r="D8" s="87" t="n">
        <v>0.854</v>
      </c>
      <c r="E8" s="88" t="n">
        <v>62</v>
      </c>
      <c r="F8" s="88" t="n">
        <v>56</v>
      </c>
      <c r="G8" s="89" t="n">
        <v>24</v>
      </c>
      <c r="H8" s="89" t="n">
        <v>0</v>
      </c>
      <c r="I8" s="89" t="n">
        <v>24</v>
      </c>
      <c r="J8" s="89" t="n">
        <v>0</v>
      </c>
      <c r="K8" s="90" t="n">
        <v>0</v>
      </c>
      <c r="L8" s="90" t="n">
        <v>0</v>
      </c>
      <c r="M8" s="90" t="n">
        <v>0</v>
      </c>
      <c r="N8" s="90" t="n">
        <v>0</v>
      </c>
      <c r="O8" s="90" t="n">
        <v>0</v>
      </c>
      <c r="P8" s="90" t="n">
        <v>0</v>
      </c>
      <c r="Q8" s="90" t="n">
        <v>3720</v>
      </c>
      <c r="R8" s="91" t="n">
        <v>3444</v>
      </c>
      <c r="S8" s="91" t="n">
        <v>3444</v>
      </c>
      <c r="T8" s="92" t="n">
        <v>3392</v>
      </c>
      <c r="U8" s="92" t="n">
        <v>3501</v>
      </c>
      <c r="V8" s="89" t="n">
        <v>44</v>
      </c>
      <c r="W8" s="89" t="n">
        <v>0</v>
      </c>
      <c r="X8" s="89" t="n">
        <v>45</v>
      </c>
      <c r="Y8" s="89" t="n">
        <v>0</v>
      </c>
      <c r="Z8" s="89" t="n">
        <v>63</v>
      </c>
      <c r="AA8" s="88" t="n">
        <v>0</v>
      </c>
      <c r="AB8" s="93" t="n">
        <f aca="false">U8-T8+AY8</f>
        <v>109</v>
      </c>
      <c r="AC8" s="94" t="n">
        <f aca="false">T8-S8</f>
        <v>-52</v>
      </c>
      <c r="AD8" s="88" t="n">
        <v>148</v>
      </c>
      <c r="AE8" s="95" t="n">
        <f aca="false">IF(AD8&gt;0, U8/(AD8*24),"no data")</f>
        <v>0.985641891891892</v>
      </c>
      <c r="AF8" s="96" t="n">
        <f aca="false">IF(Q8&gt;0,Q8/24,"no data")</f>
        <v>155</v>
      </c>
      <c r="AG8" s="95" t="n">
        <f aca="false">IF(T8&gt;0,(T8/Q8),"no data")</f>
        <v>0.911827956989247</v>
      </c>
      <c r="AH8" s="97" t="n">
        <f aca="false">(1440-((V8*W8)+(X8*Y8)+(Z8*AA8))/(V8+X8+Z8))/1440</f>
        <v>1</v>
      </c>
      <c r="AI8" s="98" t="n">
        <f aca="false">IF(T8&gt;0,(1440-((W8*V8+AS8*AT8)+(Y8*X8+AU8*AV8)+(Z8*AA8+AW8*AX8))/(V8+X8+Z8))/1440,"no data")</f>
        <v>0.960526315789474</v>
      </c>
      <c r="AJ8" s="117" t="n">
        <v>11.53</v>
      </c>
      <c r="AK8" s="121" t="n">
        <v>181.21</v>
      </c>
      <c r="AL8" s="101" t="n">
        <f aca="false">AJ8*AK8</f>
        <v>2089.3513</v>
      </c>
      <c r="AM8" s="117" t="n">
        <v>29.455</v>
      </c>
      <c r="AN8" s="119" t="n">
        <v>929</v>
      </c>
      <c r="AO8" s="103" t="n">
        <f aca="false">AM8*AN8</f>
        <v>27363.695</v>
      </c>
      <c r="AP8" s="104" t="n">
        <f aca="false">IF(T8&gt;0,((((AJ8*AK8)+(AM8*AN8))/(T8*1000))*1000000),"no data")</f>
        <v>8683.09147995283</v>
      </c>
      <c r="AQ8" s="105" t="n">
        <f aca="false">R8/24</f>
        <v>143.5</v>
      </c>
      <c r="AR8" s="35"/>
      <c r="AS8" s="88" t="n">
        <v>0</v>
      </c>
      <c r="AT8" s="106" t="n">
        <v>0</v>
      </c>
      <c r="AU8" s="106" t="n">
        <v>0</v>
      </c>
      <c r="AV8" s="88" t="n">
        <v>0</v>
      </c>
      <c r="AW8" s="106" t="n">
        <v>6</v>
      </c>
      <c r="AX8" s="88" t="n">
        <v>1440</v>
      </c>
      <c r="AY8" s="88" t="n">
        <v>0</v>
      </c>
      <c r="BA8" s="107" t="n">
        <v>1055</v>
      </c>
      <c r="BB8" s="107" t="n">
        <v>1071</v>
      </c>
      <c r="BC8" s="107" t="n">
        <v>1375</v>
      </c>
      <c r="BD8" s="107" t="n">
        <f aca="false">BB8-BA8</f>
        <v>16</v>
      </c>
      <c r="BE8" s="107" t="n">
        <f aca="false">AP8</f>
        <v>8683.09147995283</v>
      </c>
      <c r="BF8" s="108" t="n">
        <f aca="false">BC8/24</f>
        <v>57.2916666666667</v>
      </c>
      <c r="BG8" s="109" t="n">
        <v>1.661</v>
      </c>
      <c r="BH8" s="110" t="n">
        <v>1.661</v>
      </c>
      <c r="BI8" s="111" t="n">
        <v>16.71</v>
      </c>
      <c r="BJ8" s="112" t="n">
        <v>28.3</v>
      </c>
      <c r="BK8" s="111" t="n">
        <v>23.2</v>
      </c>
      <c r="BL8" s="111" t="n">
        <v>32.3</v>
      </c>
      <c r="BM8" s="112" t="n">
        <v>999.3</v>
      </c>
      <c r="BN8" s="111" t="n">
        <v>49.96</v>
      </c>
      <c r="BO8" s="113" t="n">
        <v>0.9146</v>
      </c>
      <c r="BP8" s="112" t="n">
        <v>88.6</v>
      </c>
      <c r="BQ8" s="111" t="n">
        <v>84.3</v>
      </c>
      <c r="BR8" s="114" t="n">
        <f aca="false">BQ8-BP8</f>
        <v>-4.3</v>
      </c>
      <c r="BS8" s="115" t="n">
        <v>12632</v>
      </c>
      <c r="BT8" s="115" t="n">
        <v>12769</v>
      </c>
      <c r="BU8" s="116" t="n">
        <f aca="false">BT8-BS8</f>
        <v>137</v>
      </c>
      <c r="BV8" s="107" t="n">
        <f aca="false">BG8+BH8</f>
        <v>3.322</v>
      </c>
      <c r="BW8" s="108" t="n">
        <v>24</v>
      </c>
      <c r="BX8" s="108" t="n">
        <v>24</v>
      </c>
      <c r="BZ8" s="108" t="n">
        <v>12.2333333333333</v>
      </c>
      <c r="CA8" s="108" t="n">
        <v>1.83333333333333</v>
      </c>
    </row>
    <row r="9" customFormat="false" ht="15" hidden="false" customHeight="false" outlineLevel="0" collapsed="false">
      <c r="A9" s="84"/>
      <c r="B9" s="85" t="n">
        <v>42739</v>
      </c>
      <c r="C9" s="86" t="n">
        <v>60.2</v>
      </c>
      <c r="D9" s="87" t="n">
        <v>0.797</v>
      </c>
      <c r="E9" s="88" t="n">
        <v>62</v>
      </c>
      <c r="F9" s="88" t="n">
        <v>58</v>
      </c>
      <c r="G9" s="89" t="n">
        <v>24</v>
      </c>
      <c r="H9" s="89" t="n">
        <v>0</v>
      </c>
      <c r="I9" s="89" t="n">
        <v>24</v>
      </c>
      <c r="J9" s="89" t="n">
        <v>0</v>
      </c>
      <c r="K9" s="90" t="n">
        <v>0</v>
      </c>
      <c r="L9" s="90" t="n">
        <v>0</v>
      </c>
      <c r="M9" s="90" t="n">
        <v>0</v>
      </c>
      <c r="N9" s="90" t="n">
        <v>0</v>
      </c>
      <c r="O9" s="90" t="n">
        <v>0</v>
      </c>
      <c r="P9" s="90" t="n">
        <v>0</v>
      </c>
      <c r="Q9" s="90" t="n">
        <v>3720</v>
      </c>
      <c r="R9" s="91" t="n">
        <v>3474</v>
      </c>
      <c r="S9" s="91" t="n">
        <v>3474</v>
      </c>
      <c r="T9" s="92" t="n">
        <v>3417</v>
      </c>
      <c r="U9" s="92" t="n">
        <v>3526</v>
      </c>
      <c r="V9" s="89" t="n">
        <v>47</v>
      </c>
      <c r="W9" s="89" t="n">
        <v>0</v>
      </c>
      <c r="X9" s="89" t="n">
        <v>44</v>
      </c>
      <c r="Y9" s="89" t="n">
        <v>0</v>
      </c>
      <c r="Z9" s="89" t="n">
        <v>63</v>
      </c>
      <c r="AA9" s="88" t="n">
        <v>0</v>
      </c>
      <c r="AB9" s="93" t="n">
        <f aca="false">U9-T9+AY9</f>
        <v>109</v>
      </c>
      <c r="AC9" s="94" t="n">
        <f aca="false">T9-S9</f>
        <v>-57</v>
      </c>
      <c r="AD9" s="88" t="n">
        <v>148</v>
      </c>
      <c r="AE9" s="95" t="n">
        <f aca="false">IF(AD9&gt;0, U9/(AD9*24),"no data")</f>
        <v>0.99268018018018</v>
      </c>
      <c r="AF9" s="96" t="n">
        <f aca="false">IF(Q9&gt;0,Q9/24,"no data")</f>
        <v>155</v>
      </c>
      <c r="AG9" s="95" t="n">
        <f aca="false">IF(T9&gt;0,(T9/Q9),"no data")</f>
        <v>0.918548387096774</v>
      </c>
      <c r="AH9" s="97" t="n">
        <f aca="false">(1440-((V9*W9)+(X9*Y9)+(Z9*AA9))/(V9+X9+Z9))/1440</f>
        <v>1</v>
      </c>
      <c r="AI9" s="98" t="n">
        <f aca="false">IF(T9&gt;0,(1440-((W9*V9+AS9*AT9)+(Y9*X9+AU9*AV9)+(Z9*AA9+AW9*AX9))/(V9+X9+Z9))/1440,"no data")</f>
        <v>0.948051948051948</v>
      </c>
      <c r="AJ9" s="117" t="n">
        <v>11.3</v>
      </c>
      <c r="AK9" s="121" t="n">
        <v>179.9</v>
      </c>
      <c r="AL9" s="101" t="n">
        <f aca="false">AJ9*AK9</f>
        <v>2032.87</v>
      </c>
      <c r="AM9" s="117" t="n">
        <v>29.74</v>
      </c>
      <c r="AN9" s="119" t="n">
        <v>929</v>
      </c>
      <c r="AO9" s="103" t="n">
        <f aca="false">AM9*AN9</f>
        <v>27628.46</v>
      </c>
      <c r="AP9" s="104" t="n">
        <f aca="false">IF(T9&gt;0,((((AJ9*AK9)+(AM9*AN9))/(T9*1000))*1000000),"no data")</f>
        <v>8680.51799824407</v>
      </c>
      <c r="AQ9" s="105" t="n">
        <f aca="false">R9/24</f>
        <v>144.75</v>
      </c>
      <c r="AR9" s="35"/>
      <c r="AS9" s="88" t="n">
        <v>0</v>
      </c>
      <c r="AT9" s="106" t="n">
        <v>0</v>
      </c>
      <c r="AU9" s="106" t="n">
        <v>0</v>
      </c>
      <c r="AV9" s="88" t="n">
        <v>0</v>
      </c>
      <c r="AW9" s="106" t="n">
        <v>8</v>
      </c>
      <c r="AX9" s="88" t="n">
        <v>1440</v>
      </c>
      <c r="AY9" s="88" t="n">
        <v>0</v>
      </c>
      <c r="BA9" s="107" t="n">
        <v>1134</v>
      </c>
      <c r="BB9" s="107" t="n">
        <v>1066</v>
      </c>
      <c r="BC9" s="107" t="n">
        <v>1326</v>
      </c>
      <c r="BD9" s="107" t="n">
        <f aca="false">BB9-BA9</f>
        <v>-68</v>
      </c>
      <c r="BE9" s="107" t="n">
        <f aca="false">AP9</f>
        <v>8680.51799824407</v>
      </c>
      <c r="BF9" s="108" t="n">
        <f aca="false">BC9/24</f>
        <v>55.25</v>
      </c>
      <c r="BG9" s="109" t="n">
        <v>1.328</v>
      </c>
      <c r="BH9" s="110" t="n">
        <v>1.328</v>
      </c>
      <c r="BI9" s="111" t="n">
        <v>32.6</v>
      </c>
      <c r="BJ9" s="112" t="n">
        <v>30</v>
      </c>
      <c r="BK9" s="111" t="n">
        <v>23.1</v>
      </c>
      <c r="BL9" s="111" t="n">
        <v>32.2</v>
      </c>
      <c r="BM9" s="112" t="n">
        <v>996.9</v>
      </c>
      <c r="BN9" s="111" t="n">
        <v>49.99</v>
      </c>
      <c r="BO9" s="122" t="n">
        <v>0.9151</v>
      </c>
      <c r="BP9" s="111" t="n">
        <v>94.1</v>
      </c>
      <c r="BQ9" s="111" t="n">
        <v>84.3</v>
      </c>
      <c r="BR9" s="114" t="n">
        <f aca="false">BQ9-BP9</f>
        <v>-9.8</v>
      </c>
      <c r="BS9" s="115" t="n">
        <v>12437</v>
      </c>
      <c r="BT9" s="115" t="n">
        <v>12772</v>
      </c>
      <c r="BU9" s="116" t="n">
        <f aca="false">BT9-BS9</f>
        <v>335</v>
      </c>
      <c r="BV9" s="107" t="n">
        <f aca="false">BG9+BH9</f>
        <v>2.656</v>
      </c>
      <c r="BW9" s="108" t="n">
        <v>24</v>
      </c>
      <c r="BX9" s="108" t="n">
        <v>24</v>
      </c>
      <c r="BZ9" s="108" t="n">
        <v>24</v>
      </c>
      <c r="CA9" s="108" t="n">
        <v>6.83333333333333</v>
      </c>
    </row>
    <row r="10" customFormat="false" ht="15" hidden="false" customHeight="false" outlineLevel="0" collapsed="false">
      <c r="A10" s="84"/>
      <c r="B10" s="85" t="n">
        <v>42740</v>
      </c>
      <c r="C10" s="86" t="n">
        <v>59.3</v>
      </c>
      <c r="D10" s="87" t="n">
        <v>0.825</v>
      </c>
      <c r="E10" s="88" t="n">
        <v>62</v>
      </c>
      <c r="F10" s="88" t="n">
        <v>57</v>
      </c>
      <c r="G10" s="89" t="n">
        <v>24</v>
      </c>
      <c r="H10" s="89" t="n">
        <v>0</v>
      </c>
      <c r="I10" s="89" t="n">
        <v>24</v>
      </c>
      <c r="J10" s="89" t="n">
        <v>0</v>
      </c>
      <c r="K10" s="90" t="n">
        <v>0</v>
      </c>
      <c r="L10" s="90" t="n">
        <v>0</v>
      </c>
      <c r="M10" s="90" t="n">
        <v>0</v>
      </c>
      <c r="N10" s="90" t="n">
        <v>0</v>
      </c>
      <c r="O10" s="90" t="n">
        <v>0</v>
      </c>
      <c r="P10" s="90" t="n">
        <v>0</v>
      </c>
      <c r="Q10" s="90" t="n">
        <v>3720</v>
      </c>
      <c r="R10" s="91" t="n">
        <v>3484</v>
      </c>
      <c r="S10" s="91" t="n">
        <v>3476</v>
      </c>
      <c r="T10" s="92" t="n">
        <v>3411</v>
      </c>
      <c r="U10" s="92" t="n">
        <v>3522</v>
      </c>
      <c r="V10" s="89" t="n">
        <v>47</v>
      </c>
      <c r="W10" s="89" t="n">
        <v>0</v>
      </c>
      <c r="X10" s="89" t="n">
        <v>44</v>
      </c>
      <c r="Y10" s="89" t="n">
        <v>0</v>
      </c>
      <c r="Z10" s="89" t="n">
        <v>63</v>
      </c>
      <c r="AA10" s="88" t="n">
        <v>0</v>
      </c>
      <c r="AB10" s="93" t="n">
        <f aca="false">U10-T10+AY10</f>
        <v>111</v>
      </c>
      <c r="AC10" s="94" t="n">
        <f aca="false">T10-S10</f>
        <v>-65</v>
      </c>
      <c r="AD10" s="88" t="n">
        <v>149</v>
      </c>
      <c r="AE10" s="95" t="n">
        <f aca="false">IF(AD10&gt;0, U10/(AD10*24),"no data")</f>
        <v>0.98489932885906</v>
      </c>
      <c r="AF10" s="96" t="n">
        <f aca="false">IF(Q10&gt;0,Q10/24,"no data")</f>
        <v>155</v>
      </c>
      <c r="AG10" s="95" t="n">
        <f aca="false">IF(T10&gt;0,(T10/Q10),"no data")</f>
        <v>0.916935483870968</v>
      </c>
      <c r="AH10" s="97" t="n">
        <f aca="false">(1440-((V10*W10)+(X10*Y10)+(Z10*AA10))/(V10+X10+Z10))/1440</f>
        <v>1</v>
      </c>
      <c r="AI10" s="98" t="n">
        <f aca="false">IF(T10&gt;0,(1440-((W10*V10+AS10*AT10)+(Y10*X10+AU10*AV10)+(Z10*AA10+AW10*AX10))/(V10+X10+Z10))/1440,"no data")</f>
        <v>0.948051948051948</v>
      </c>
      <c r="AJ10" s="117" t="n">
        <v>11.189</v>
      </c>
      <c r="AK10" s="121" t="n">
        <v>180.09</v>
      </c>
      <c r="AL10" s="101" t="n">
        <f aca="false">AJ10*AK10</f>
        <v>2015.02701</v>
      </c>
      <c r="AM10" s="117" t="n">
        <v>29.601</v>
      </c>
      <c r="AN10" s="119" t="n">
        <v>930</v>
      </c>
      <c r="AO10" s="103" t="n">
        <f aca="false">AM10*AN10</f>
        <v>27528.93</v>
      </c>
      <c r="AP10" s="104" t="n">
        <f aca="false">IF(T10&gt;0,((((AJ10*AK10)+(AM10*AN10))/(T10*1000))*1000000),"no data")</f>
        <v>8661.37701846966</v>
      </c>
      <c r="AQ10" s="105" t="n">
        <f aca="false">R10/24</f>
        <v>145.166666666667</v>
      </c>
      <c r="AR10" s="35"/>
      <c r="AS10" s="88" t="n">
        <v>0</v>
      </c>
      <c r="AT10" s="106" t="n">
        <v>0</v>
      </c>
      <c r="AU10" s="106" t="n">
        <v>0</v>
      </c>
      <c r="AV10" s="88" t="n">
        <v>0</v>
      </c>
      <c r="AW10" s="106" t="n">
        <v>8</v>
      </c>
      <c r="AX10" s="88" t="n">
        <v>1440</v>
      </c>
      <c r="AY10" s="88" t="n">
        <v>0</v>
      </c>
      <c r="BA10" s="107" t="n">
        <v>1133</v>
      </c>
      <c r="BB10" s="107" t="n">
        <v>1066</v>
      </c>
      <c r="BC10" s="107" t="n">
        <v>1323</v>
      </c>
      <c r="BD10" s="107" t="n">
        <f aca="false">BB10-BA10</f>
        <v>-67</v>
      </c>
      <c r="BE10" s="107" t="n">
        <f aca="false">AP10</f>
        <v>8661.37701846966</v>
      </c>
      <c r="BF10" s="108" t="n">
        <f aca="false">BC10/24</f>
        <v>55.125</v>
      </c>
      <c r="BG10" s="109" t="n">
        <v>1.324</v>
      </c>
      <c r="BH10" s="110" t="n">
        <v>1.32</v>
      </c>
      <c r="BI10" s="111" t="n">
        <v>32.43</v>
      </c>
      <c r="BJ10" s="112" t="n">
        <v>29.97</v>
      </c>
      <c r="BK10" s="112" t="n">
        <v>23.13</v>
      </c>
      <c r="BL10" s="112" t="n">
        <v>32.2</v>
      </c>
      <c r="BM10" s="112" t="n">
        <v>995.3</v>
      </c>
      <c r="BN10" s="111" t="n">
        <v>50</v>
      </c>
      <c r="BO10" s="113" t="n">
        <v>0.915</v>
      </c>
      <c r="BP10" s="108" t="n">
        <v>94.08</v>
      </c>
      <c r="BQ10" s="108" t="n">
        <v>84.36</v>
      </c>
      <c r="BR10" s="114" t="n">
        <f aca="false">BQ10-BP10</f>
        <v>-9.72</v>
      </c>
      <c r="BS10" s="115" t="n">
        <v>12452</v>
      </c>
      <c r="BT10" s="115" t="n">
        <v>12780</v>
      </c>
      <c r="BU10" s="116" t="n">
        <f aca="false">BT10-BS10</f>
        <v>328</v>
      </c>
      <c r="BV10" s="107" t="n">
        <f aca="false">BG10+BH10</f>
        <v>2.644</v>
      </c>
      <c r="BW10" s="108" t="n">
        <v>24</v>
      </c>
      <c r="BX10" s="108" t="n">
        <v>24</v>
      </c>
      <c r="BZ10" s="108" t="n">
        <v>23.9166666666667</v>
      </c>
      <c r="CA10" s="108" t="n">
        <v>7.33333333333334</v>
      </c>
    </row>
    <row r="11" customFormat="false" ht="15" hidden="false" customHeight="false" outlineLevel="0" collapsed="false">
      <c r="A11" s="84"/>
      <c r="B11" s="85" t="n">
        <v>42741</v>
      </c>
      <c r="C11" s="86" t="n">
        <v>60</v>
      </c>
      <c r="D11" s="87" t="n">
        <v>0.837</v>
      </c>
      <c r="E11" s="88" t="n">
        <v>66</v>
      </c>
      <c r="F11" s="88" t="n">
        <v>57</v>
      </c>
      <c r="G11" s="89" t="n">
        <v>24</v>
      </c>
      <c r="H11" s="89" t="n">
        <v>0</v>
      </c>
      <c r="I11" s="89" t="n">
        <v>24</v>
      </c>
      <c r="J11" s="89" t="n">
        <v>0</v>
      </c>
      <c r="K11" s="90" t="n">
        <v>0</v>
      </c>
      <c r="L11" s="90" t="n">
        <v>0</v>
      </c>
      <c r="M11" s="90" t="n">
        <v>0</v>
      </c>
      <c r="N11" s="90" t="n">
        <v>0</v>
      </c>
      <c r="O11" s="90" t="n">
        <v>0</v>
      </c>
      <c r="P11" s="90" t="n">
        <v>0</v>
      </c>
      <c r="Q11" s="90" t="n">
        <v>3720</v>
      </c>
      <c r="R11" s="91" t="n">
        <v>3471</v>
      </c>
      <c r="S11" s="91" t="n">
        <v>3471</v>
      </c>
      <c r="T11" s="92" t="n">
        <v>3411</v>
      </c>
      <c r="U11" s="92" t="n">
        <v>3520</v>
      </c>
      <c r="V11" s="89" t="n">
        <v>47</v>
      </c>
      <c r="W11" s="89" t="n">
        <v>0</v>
      </c>
      <c r="X11" s="89" t="n">
        <v>44</v>
      </c>
      <c r="Y11" s="89" t="n">
        <v>0</v>
      </c>
      <c r="Z11" s="89" t="n">
        <v>63</v>
      </c>
      <c r="AA11" s="88" t="n">
        <v>0</v>
      </c>
      <c r="AB11" s="93" t="n">
        <f aca="false">U11-T11+AY11</f>
        <v>109</v>
      </c>
      <c r="AC11" s="94" t="n">
        <f aca="false">T11-S11</f>
        <v>-60</v>
      </c>
      <c r="AD11" s="88" t="n">
        <v>148</v>
      </c>
      <c r="AE11" s="95" t="n">
        <f aca="false">IF(AD11&gt;0, U11/(AD11*24),"no data")</f>
        <v>0.990990990990991</v>
      </c>
      <c r="AF11" s="96" t="n">
        <f aca="false">IF(Q11&gt;0,Q11/24,"no data")</f>
        <v>155</v>
      </c>
      <c r="AG11" s="95" t="n">
        <f aca="false">IF(T11&gt;0,(T11/Q11),"no data")</f>
        <v>0.916935483870968</v>
      </c>
      <c r="AH11" s="97" t="n">
        <f aca="false">(1440-((V11*W11)+(X11*Y11)+(Z11*AA11))/(V11+X11+Z11))/1440</f>
        <v>1</v>
      </c>
      <c r="AI11" s="98" t="n">
        <f aca="false">IF(T11&gt;0,(1440-((W11*V11+AS11*AT11)+(Y11*X11+AU11*AV11)+(Z11*AA11+AW11*AX11))/(V11+X11+Z11))/1440,"no data")</f>
        <v>0.948051948051948</v>
      </c>
      <c r="AJ11" s="117" t="n">
        <v>11.297</v>
      </c>
      <c r="AK11" s="121" t="n">
        <v>179.57</v>
      </c>
      <c r="AL11" s="101" t="n">
        <f aca="false">AJ11*AK11</f>
        <v>2028.60229</v>
      </c>
      <c r="AM11" s="117" t="n">
        <v>29.512</v>
      </c>
      <c r="AN11" s="119" t="n">
        <v>931</v>
      </c>
      <c r="AO11" s="103" t="n">
        <f aca="false">AM11*AN11</f>
        <v>27475.672</v>
      </c>
      <c r="AP11" s="104" t="n">
        <f aca="false">IF(T11&gt;0,((((AJ11*AK11)+(AM11*AN11))/(T11*1000))*1000000),"no data")</f>
        <v>8649.74326883612</v>
      </c>
      <c r="AQ11" s="105" t="n">
        <f aca="false">R11/24</f>
        <v>144.625</v>
      </c>
      <c r="AR11" s="35"/>
      <c r="AS11" s="88" t="n">
        <v>0</v>
      </c>
      <c r="AT11" s="106" t="n">
        <v>0</v>
      </c>
      <c r="AU11" s="106" t="n">
        <v>0</v>
      </c>
      <c r="AV11" s="88" t="n">
        <v>0</v>
      </c>
      <c r="AW11" s="106" t="n">
        <v>8</v>
      </c>
      <c r="AX11" s="88" t="n">
        <v>1440</v>
      </c>
      <c r="AY11" s="88" t="n">
        <v>0</v>
      </c>
      <c r="BA11" s="107" t="n">
        <v>1130</v>
      </c>
      <c r="BB11" s="107" t="n">
        <v>1060</v>
      </c>
      <c r="BC11" s="107" t="n">
        <v>1330</v>
      </c>
      <c r="BD11" s="107" t="n">
        <f aca="false">BB11-BA11</f>
        <v>-70</v>
      </c>
      <c r="BE11" s="107" t="n">
        <f aca="false">AP11</f>
        <v>8649.74326883612</v>
      </c>
      <c r="BF11" s="108" t="n">
        <f aca="false">BC11/24</f>
        <v>55.4166666666667</v>
      </c>
      <c r="BG11" s="109" t="n">
        <v>1.364</v>
      </c>
      <c r="BH11" s="110" t="n">
        <v>1.364</v>
      </c>
      <c r="BI11" s="111" t="n">
        <v>32.67</v>
      </c>
      <c r="BJ11" s="112" t="n">
        <v>29.85</v>
      </c>
      <c r="BK11" s="112" t="n">
        <v>23.02</v>
      </c>
      <c r="BL11" s="112" t="n">
        <v>32.19</v>
      </c>
      <c r="BM11" s="112" t="n">
        <v>992.63</v>
      </c>
      <c r="BN11" s="111" t="n">
        <v>50.02</v>
      </c>
      <c r="BO11" s="113" t="n">
        <v>0.915</v>
      </c>
      <c r="BP11" s="108" t="n">
        <v>94.23</v>
      </c>
      <c r="BQ11" s="108" t="n">
        <v>84.16</v>
      </c>
      <c r="BR11" s="114" t="n">
        <f aca="false">BQ11-BP11</f>
        <v>-10.07</v>
      </c>
      <c r="BS11" s="115" t="n">
        <v>12427</v>
      </c>
      <c r="BT11" s="115" t="n">
        <v>12798</v>
      </c>
      <c r="BU11" s="116" t="n">
        <f aca="false">BT11-BS11</f>
        <v>371</v>
      </c>
      <c r="BV11" s="107" t="n">
        <f aca="false">BG11+BH11</f>
        <v>2.728</v>
      </c>
      <c r="BW11" s="108" t="n">
        <v>24</v>
      </c>
      <c r="BX11" s="108" t="n">
        <v>24</v>
      </c>
      <c r="BZ11" s="108" t="n">
        <v>24</v>
      </c>
      <c r="CA11" s="108" t="n">
        <v>5.91666666666667</v>
      </c>
    </row>
    <row r="12" customFormat="false" ht="15" hidden="false" customHeight="false" outlineLevel="0" collapsed="false">
      <c r="A12" s="84"/>
      <c r="B12" s="85" t="n">
        <v>42742</v>
      </c>
      <c r="C12" s="86" t="n">
        <v>57.4</v>
      </c>
      <c r="D12" s="87" t="n">
        <v>0.744</v>
      </c>
      <c r="E12" s="88" t="n">
        <v>65</v>
      </c>
      <c r="F12" s="88" t="n">
        <v>52</v>
      </c>
      <c r="G12" s="89" t="n">
        <v>24</v>
      </c>
      <c r="H12" s="89" t="n">
        <v>0</v>
      </c>
      <c r="I12" s="89" t="n">
        <v>24</v>
      </c>
      <c r="J12" s="89" t="n">
        <v>0</v>
      </c>
      <c r="K12" s="90" t="n">
        <v>0</v>
      </c>
      <c r="L12" s="90" t="n">
        <v>0</v>
      </c>
      <c r="M12" s="90" t="n">
        <v>0</v>
      </c>
      <c r="N12" s="90" t="n">
        <v>0</v>
      </c>
      <c r="O12" s="90" t="n">
        <v>0</v>
      </c>
      <c r="P12" s="90" t="n">
        <v>0</v>
      </c>
      <c r="Q12" s="90" t="n">
        <v>3720</v>
      </c>
      <c r="R12" s="91" t="n">
        <v>3493</v>
      </c>
      <c r="S12" s="91" t="n">
        <v>3493</v>
      </c>
      <c r="T12" s="92" t="n">
        <v>3434</v>
      </c>
      <c r="U12" s="92" t="n">
        <v>3545</v>
      </c>
      <c r="V12" s="89" t="n">
        <v>45</v>
      </c>
      <c r="W12" s="89" t="n">
        <v>0</v>
      </c>
      <c r="X12" s="89" t="n">
        <v>45</v>
      </c>
      <c r="Y12" s="89" t="n">
        <v>0</v>
      </c>
      <c r="Z12" s="89" t="n">
        <v>63</v>
      </c>
      <c r="AA12" s="88" t="n">
        <v>0</v>
      </c>
      <c r="AB12" s="93" t="n">
        <f aca="false">U12-T12+AY12</f>
        <v>111</v>
      </c>
      <c r="AC12" s="94" t="n">
        <f aca="false">T12-S12</f>
        <v>-59</v>
      </c>
      <c r="AD12" s="88" t="n">
        <v>149</v>
      </c>
      <c r="AE12" s="95" t="n">
        <f aca="false">IF(AD12&gt;0, U12/(AD12*24),"no data")</f>
        <v>0.991331096196868</v>
      </c>
      <c r="AF12" s="96" t="n">
        <f aca="false">IF(Q12&gt;0,Q12/24,"no data")</f>
        <v>155</v>
      </c>
      <c r="AG12" s="95" t="n">
        <f aca="false">IF(T12&gt;0,(T12/Q12),"no data")</f>
        <v>0.923118279569892</v>
      </c>
      <c r="AH12" s="97" t="n">
        <f aca="false">(1440-((V12*W12)+(X12*Y12)+(Z12*AA12))/(V12+X12+Z12))/1440</f>
        <v>1</v>
      </c>
      <c r="AI12" s="98" t="n">
        <f aca="false">IF(T12&gt;0,(1440-((W12*V12+AS12*AT12)+(Y12*X12+AU12*AV12)+(Z12*AA12+AW12*AX12))/(V12+X12+Z12))/1440,"no data")</f>
        <v>0.96078431372549</v>
      </c>
      <c r="AJ12" s="117" t="n">
        <v>11.379</v>
      </c>
      <c r="AK12" s="121" t="n">
        <v>180.37</v>
      </c>
      <c r="AL12" s="101" t="n">
        <f aca="false">AJ12*AK12</f>
        <v>2052.43023</v>
      </c>
      <c r="AM12" s="117" t="n">
        <v>29.694</v>
      </c>
      <c r="AN12" s="119" t="n">
        <v>931</v>
      </c>
      <c r="AO12" s="103" t="n">
        <f aca="false">AM12*AN12</f>
        <v>27645.114</v>
      </c>
      <c r="AP12" s="104" t="n">
        <f aca="false">IF(T12&gt;0,((((AJ12*AK12)+(AM12*AN12))/(T12*1000))*1000000),"no data")</f>
        <v>8648.09092312173</v>
      </c>
      <c r="AQ12" s="105" t="n">
        <f aca="false">R12/24</f>
        <v>145.541666666667</v>
      </c>
      <c r="AR12" s="35"/>
      <c r="AS12" s="88" t="n">
        <v>0</v>
      </c>
      <c r="AT12" s="106" t="n">
        <v>0</v>
      </c>
      <c r="AU12" s="106" t="n">
        <v>0</v>
      </c>
      <c r="AV12" s="88" t="n">
        <v>0</v>
      </c>
      <c r="AW12" s="106" t="n">
        <v>6</v>
      </c>
      <c r="AX12" s="88" t="n">
        <v>1440</v>
      </c>
      <c r="AY12" s="88" t="n">
        <v>0</v>
      </c>
      <c r="BA12" s="107" t="n">
        <v>1085</v>
      </c>
      <c r="BB12" s="107" t="n">
        <v>1077</v>
      </c>
      <c r="BC12" s="107" t="n">
        <v>1383</v>
      </c>
      <c r="BD12" s="107" t="n">
        <f aca="false">BB12-BA12</f>
        <v>-8</v>
      </c>
      <c r="BE12" s="107" t="n">
        <f aca="false">AP12</f>
        <v>8648.09092312173</v>
      </c>
      <c r="BF12" s="108" t="n">
        <f aca="false">BC12/24</f>
        <v>57.625</v>
      </c>
      <c r="BG12" s="109" t="n">
        <v>1.672</v>
      </c>
      <c r="BH12" s="110" t="n">
        <v>1.675</v>
      </c>
      <c r="BI12" s="111" t="n">
        <v>16.52</v>
      </c>
      <c r="BJ12" s="112" t="n">
        <v>28.87</v>
      </c>
      <c r="BK12" s="112" t="n">
        <v>23.39</v>
      </c>
      <c r="BL12" s="112" t="n">
        <v>32.13</v>
      </c>
      <c r="BM12" s="112" t="n">
        <v>993.46</v>
      </c>
      <c r="BN12" s="111" t="n">
        <v>49.97</v>
      </c>
      <c r="BO12" s="113" t="n">
        <v>0.9147</v>
      </c>
      <c r="BP12" s="108" t="n">
        <v>88.33</v>
      </c>
      <c r="BQ12" s="108" t="n">
        <v>84.11</v>
      </c>
      <c r="BR12" s="114" t="n">
        <f aca="false">BQ12-BP12</f>
        <v>-4.22</v>
      </c>
      <c r="BS12" s="107" t="n">
        <v>12538</v>
      </c>
      <c r="BT12" s="107" t="n">
        <v>12748</v>
      </c>
      <c r="BU12" s="116" t="n">
        <f aca="false">BT12-BS12</f>
        <v>210</v>
      </c>
      <c r="BV12" s="107" t="n">
        <f aca="false">BG12+BH12</f>
        <v>3.347</v>
      </c>
      <c r="BW12" s="123" t="n">
        <v>24</v>
      </c>
      <c r="BX12" s="123" t="n">
        <v>24</v>
      </c>
      <c r="BZ12" s="123" t="n">
        <v>12.0166666666667</v>
      </c>
      <c r="CA12" s="123" t="n">
        <v>6.58333333333333</v>
      </c>
    </row>
    <row r="13" customFormat="false" ht="12.75" hidden="false" customHeight="true" outlineLevel="0" collapsed="false">
      <c r="A13" s="84" t="s">
        <v>87</v>
      </c>
      <c r="B13" s="124" t="n">
        <v>42743</v>
      </c>
      <c r="C13" s="125" t="n">
        <v>51.2</v>
      </c>
      <c r="D13" s="126" t="n">
        <v>0.86</v>
      </c>
      <c r="E13" s="127" t="n">
        <v>56</v>
      </c>
      <c r="F13" s="127" t="n">
        <v>46</v>
      </c>
      <c r="G13" s="128" t="n">
        <v>24</v>
      </c>
      <c r="H13" s="128" t="n">
        <v>0</v>
      </c>
      <c r="I13" s="128" t="n">
        <v>24</v>
      </c>
      <c r="J13" s="128" t="n">
        <v>0</v>
      </c>
      <c r="K13" s="129" t="n">
        <v>0</v>
      </c>
      <c r="L13" s="129" t="n">
        <v>0</v>
      </c>
      <c r="M13" s="129" t="n">
        <v>0</v>
      </c>
      <c r="N13" s="129" t="n">
        <v>0</v>
      </c>
      <c r="O13" s="129" t="n">
        <v>0</v>
      </c>
      <c r="P13" s="129" t="n">
        <v>0</v>
      </c>
      <c r="Q13" s="130" t="n">
        <v>3720</v>
      </c>
      <c r="R13" s="131" t="n">
        <v>3355</v>
      </c>
      <c r="S13" s="131" t="n">
        <v>3355</v>
      </c>
      <c r="T13" s="132" t="n">
        <v>3310</v>
      </c>
      <c r="U13" s="132" t="n">
        <v>3413</v>
      </c>
      <c r="V13" s="127" t="n">
        <v>45</v>
      </c>
      <c r="W13" s="127" t="n">
        <v>0</v>
      </c>
      <c r="X13" s="127" t="n">
        <v>45</v>
      </c>
      <c r="Y13" s="127" t="n">
        <v>0</v>
      </c>
      <c r="Z13" s="127" t="n">
        <v>63</v>
      </c>
      <c r="AA13" s="127" t="n">
        <v>0</v>
      </c>
      <c r="AB13" s="133" t="n">
        <f aca="false">U13-T13+AY13</f>
        <v>103</v>
      </c>
      <c r="AC13" s="134" t="n">
        <f aca="false">T13-S13</f>
        <v>-45</v>
      </c>
      <c r="AD13" s="127" t="n">
        <v>149</v>
      </c>
      <c r="AE13" s="135" t="n">
        <f aca="false">IF(AD13&gt;0, U13/(AD13*24),"no data")</f>
        <v>0.954418344519016</v>
      </c>
      <c r="AF13" s="136" t="n">
        <f aca="false">IF(Q13&gt;0,Q13/24,"no data")</f>
        <v>155</v>
      </c>
      <c r="AG13" s="135" t="n">
        <f aca="false">IF(T13&gt;0,(T13/Q13),"no data")</f>
        <v>0.889784946236559</v>
      </c>
      <c r="AH13" s="137" t="n">
        <f aca="false">(1440-((V13*W13)+(X13*Y13)+(Z13*AA13))/(V13+X13+Z13))/1440</f>
        <v>1</v>
      </c>
      <c r="AI13" s="138" t="n">
        <f aca="false">IF(T13&gt;0,(1440-((W13*V13+AS13*AT13)+(Y13*X13+AU13*AV13)+(Z13*AA13+AW13*AX13))/(V13+X13+Z13))/1440,"no data")</f>
        <v>0.934640522875817</v>
      </c>
      <c r="AJ13" s="117" t="n">
        <v>11.228</v>
      </c>
      <c r="AK13" s="121" t="n">
        <v>182.62</v>
      </c>
      <c r="AL13" s="139" t="n">
        <f aca="false">AJ13*AK13</f>
        <v>2050.45736</v>
      </c>
      <c r="AM13" s="117" t="n">
        <v>28.535</v>
      </c>
      <c r="AN13" s="119" t="n">
        <v>932</v>
      </c>
      <c r="AO13" s="140" t="n">
        <f aca="false">AM13*AN13</f>
        <v>26594.62</v>
      </c>
      <c r="AP13" s="141" t="n">
        <f aca="false">IF(T13&gt;0,((((AJ13*AK13)+(AM13*AN13))/(T13*1000))*1000000),"no data")</f>
        <v>8654.10192145015</v>
      </c>
      <c r="AQ13" s="142" t="n">
        <f aca="false">R13/24</f>
        <v>139.791666666667</v>
      </c>
      <c r="AR13" s="35"/>
      <c r="AS13" s="143" t="n">
        <v>0</v>
      </c>
      <c r="AT13" s="127" t="n">
        <v>0</v>
      </c>
      <c r="AU13" s="144" t="n">
        <v>0</v>
      </c>
      <c r="AV13" s="144" t="n">
        <v>0</v>
      </c>
      <c r="AW13" s="127" t="n">
        <v>10</v>
      </c>
      <c r="AX13" s="144" t="n">
        <v>1440</v>
      </c>
      <c r="AY13" s="127" t="n">
        <v>0</v>
      </c>
      <c r="BA13" s="127" t="n">
        <v>1044</v>
      </c>
      <c r="BB13" s="127" t="n">
        <v>1104</v>
      </c>
      <c r="BC13" s="127" t="n">
        <v>1265</v>
      </c>
      <c r="BD13" s="145" t="n">
        <f aca="false">BB13-BA13</f>
        <v>60</v>
      </c>
      <c r="BE13" s="146" t="n">
        <f aca="false">AP13</f>
        <v>8654.10192145015</v>
      </c>
      <c r="BF13" s="147" t="n">
        <f aca="false">BC13/24</f>
        <v>52.7083333333333</v>
      </c>
      <c r="BG13" s="148" t="n">
        <v>0.962</v>
      </c>
      <c r="BH13" s="149" t="n">
        <v>0.971</v>
      </c>
      <c r="BI13" s="147" t="n">
        <v>0</v>
      </c>
      <c r="BJ13" s="145" t="n">
        <v>27.93</v>
      </c>
      <c r="BK13" s="145" t="n">
        <v>23.93</v>
      </c>
      <c r="BL13" s="145" t="n">
        <v>32.05</v>
      </c>
      <c r="BM13" s="145" t="n">
        <v>997.71</v>
      </c>
      <c r="BN13" s="147" t="n">
        <v>50.02</v>
      </c>
      <c r="BO13" s="150" t="n">
        <v>0.9138</v>
      </c>
      <c r="BP13" s="147" t="n">
        <v>82.76</v>
      </c>
      <c r="BQ13" s="147" t="n">
        <v>84.08</v>
      </c>
      <c r="BR13" s="114" t="n">
        <f aca="false">BQ13-BP13</f>
        <v>1.31999999999999</v>
      </c>
      <c r="BS13" s="145" t="n">
        <v>12588</v>
      </c>
      <c r="BT13" s="145" t="n">
        <v>12640</v>
      </c>
      <c r="BU13" s="116" t="n">
        <f aca="false">BT13-BS13</f>
        <v>52</v>
      </c>
      <c r="BV13" s="145" t="n">
        <f aca="false">BG13+BH13</f>
        <v>1.933</v>
      </c>
      <c r="BW13" s="147" t="n">
        <v>14.18</v>
      </c>
      <c r="BX13" s="147" t="n">
        <v>14.18</v>
      </c>
      <c r="BZ13" s="147" t="n">
        <v>0</v>
      </c>
      <c r="CA13" s="147" t="n">
        <v>0</v>
      </c>
    </row>
    <row r="14" customFormat="false" ht="15" hidden="false" customHeight="false" outlineLevel="0" collapsed="false">
      <c r="A14" s="84"/>
      <c r="B14" s="124" t="n">
        <v>42744</v>
      </c>
      <c r="C14" s="125" t="n">
        <v>53.59</v>
      </c>
      <c r="D14" s="151" t="n">
        <v>0.7206</v>
      </c>
      <c r="E14" s="127" t="n">
        <v>64</v>
      </c>
      <c r="F14" s="127" t="n">
        <v>46</v>
      </c>
      <c r="G14" s="128" t="n">
        <v>9</v>
      </c>
      <c r="H14" s="128" t="n">
        <v>12</v>
      </c>
      <c r="I14" s="128" t="n">
        <v>24</v>
      </c>
      <c r="J14" s="128" t="n">
        <v>0</v>
      </c>
      <c r="K14" s="129" t="n">
        <v>0</v>
      </c>
      <c r="L14" s="129" t="n">
        <v>0</v>
      </c>
      <c r="M14" s="129" t="n">
        <v>0</v>
      </c>
      <c r="N14" s="129" t="n">
        <v>0</v>
      </c>
      <c r="O14" s="129" t="n">
        <v>0</v>
      </c>
      <c r="P14" s="129" t="n">
        <v>0</v>
      </c>
      <c r="Q14" s="130" t="n">
        <v>3720</v>
      </c>
      <c r="R14" s="131" t="n">
        <v>2422</v>
      </c>
      <c r="S14" s="131" t="n">
        <v>2422</v>
      </c>
      <c r="T14" s="132" t="n">
        <v>2394</v>
      </c>
      <c r="U14" s="132" t="n">
        <v>2478</v>
      </c>
      <c r="V14" s="127" t="n">
        <v>46</v>
      </c>
      <c r="W14" s="127" t="n">
        <v>805</v>
      </c>
      <c r="X14" s="127" t="n">
        <v>46</v>
      </c>
      <c r="Y14" s="127" t="n">
        <v>0</v>
      </c>
      <c r="Z14" s="127" t="n">
        <v>63</v>
      </c>
      <c r="AA14" s="127" t="n">
        <v>0</v>
      </c>
      <c r="AB14" s="133" t="n">
        <f aca="false">U14-T14+AY14</f>
        <v>84</v>
      </c>
      <c r="AC14" s="134" t="n">
        <f aca="false">T14-S14</f>
        <v>-28</v>
      </c>
      <c r="AD14" s="127" t="n">
        <v>144</v>
      </c>
      <c r="AE14" s="135" t="n">
        <f aca="false">IF(AD14&gt;0, U14/(AD14*24),"no data")</f>
        <v>0.717013888888889</v>
      </c>
      <c r="AF14" s="136" t="n">
        <f aca="false">IF(Q14&gt;0,Q14/24,"no data")</f>
        <v>155</v>
      </c>
      <c r="AG14" s="135" t="n">
        <f aca="false">IF(T14&gt;0,(T14/Q14),"no data")</f>
        <v>0.643548387096774</v>
      </c>
      <c r="AH14" s="137" t="n">
        <f aca="false">(1440-((V14*W14)+(X14*Y14)+(Z14*AA14))/(V14+X14+Z14))/1440</f>
        <v>0.834094982078853</v>
      </c>
      <c r="AI14" s="138" t="n">
        <f aca="false">IF(T14&gt;0,(1440-((W14*V14+AS14*AT14)+(Y14*X14+AU14*AV14)+(Z14*AA14+AW14*AX14))/(V14+X14+Z14))/1440,"no data")</f>
        <v>0.669578853046595</v>
      </c>
      <c r="AJ14" s="117" t="n">
        <v>11.35</v>
      </c>
      <c r="AK14" s="121" t="n">
        <v>180.8</v>
      </c>
      <c r="AL14" s="139" t="n">
        <f aca="false">AJ14*AK14</f>
        <v>2052.08</v>
      </c>
      <c r="AM14" s="117" t="n">
        <v>20.62</v>
      </c>
      <c r="AN14" s="119" t="n">
        <v>931</v>
      </c>
      <c r="AO14" s="140" t="n">
        <f aca="false">AM14*AN14</f>
        <v>19197.22</v>
      </c>
      <c r="AP14" s="141" t="n">
        <f aca="false">IF(T14&gt;0,((((AJ14*AK14)+(AM14*AN14))/(T14*1000))*1000000),"no data")</f>
        <v>8876.06516290727</v>
      </c>
      <c r="AQ14" s="142" t="n">
        <f aca="false">R14/24</f>
        <v>100.916666666667</v>
      </c>
      <c r="AR14" s="35"/>
      <c r="AS14" s="143" t="n">
        <v>24</v>
      </c>
      <c r="AT14" s="127" t="n">
        <v>90</v>
      </c>
      <c r="AU14" s="144" t="n">
        <v>0</v>
      </c>
      <c r="AV14" s="144" t="n">
        <v>0</v>
      </c>
      <c r="AW14" s="127" t="n">
        <v>24</v>
      </c>
      <c r="AX14" s="144" t="n">
        <v>1440</v>
      </c>
      <c r="AY14" s="127" t="n">
        <v>0</v>
      </c>
      <c r="BA14" s="127" t="n">
        <v>440</v>
      </c>
      <c r="BB14" s="127" t="n">
        <v>1101</v>
      </c>
      <c r="BC14" s="127" t="n">
        <v>937</v>
      </c>
      <c r="BD14" s="145" t="n">
        <f aca="false">BB14-BA14</f>
        <v>661</v>
      </c>
      <c r="BE14" s="146" t="n">
        <f aca="false">AP14</f>
        <v>8876.06516290727</v>
      </c>
      <c r="BF14" s="147" t="n">
        <f aca="false">BC14/24</f>
        <v>39.0416666666667</v>
      </c>
      <c r="BG14" s="148" t="n">
        <v>0.301</v>
      </c>
      <c r="BH14" s="149" t="n">
        <v>1.956</v>
      </c>
      <c r="BI14" s="147" t="n">
        <v>0</v>
      </c>
      <c r="BJ14" s="145" t="n">
        <v>12.16</v>
      </c>
      <c r="BK14" s="145" t="n">
        <v>23.58</v>
      </c>
      <c r="BL14" s="145" t="n">
        <v>32.16</v>
      </c>
      <c r="BM14" s="145" t="n">
        <v>998.88</v>
      </c>
      <c r="BN14" s="145" t="n">
        <v>49.88</v>
      </c>
      <c r="BO14" s="150" t="n">
        <v>0.9149</v>
      </c>
      <c r="BP14" s="147" t="n">
        <v>83.73</v>
      </c>
      <c r="BQ14" s="147" t="n">
        <v>84.13</v>
      </c>
      <c r="BR14" s="114" t="n">
        <f aca="false">BQ14-BP14</f>
        <v>0.399999999999991</v>
      </c>
      <c r="BS14" s="145" t="n">
        <v>12373</v>
      </c>
      <c r="BT14" s="145" t="n">
        <v>12549</v>
      </c>
      <c r="BU14" s="116" t="n">
        <f aca="false">BT14-BS14</f>
        <v>176</v>
      </c>
      <c r="BV14" s="145" t="n">
        <f aca="false">BG14+BH14</f>
        <v>2.257</v>
      </c>
      <c r="BW14" s="147" t="n">
        <v>8</v>
      </c>
      <c r="BX14" s="147" t="n">
        <v>22.566</v>
      </c>
      <c r="BZ14" s="147" t="n">
        <v>0</v>
      </c>
      <c r="CA14" s="147" t="n">
        <v>6.33333333333333</v>
      </c>
    </row>
    <row r="15" customFormat="false" ht="15" hidden="false" customHeight="false" outlineLevel="0" collapsed="false">
      <c r="A15" s="84"/>
      <c r="B15" s="124" t="n">
        <v>42745</v>
      </c>
      <c r="C15" s="125" t="n">
        <v>55.08</v>
      </c>
      <c r="D15" s="151" t="n">
        <v>0.6653</v>
      </c>
      <c r="E15" s="127" t="n">
        <v>65</v>
      </c>
      <c r="F15" s="127" t="n">
        <v>45</v>
      </c>
      <c r="G15" s="128" t="n">
        <v>24</v>
      </c>
      <c r="H15" s="128" t="n">
        <v>0</v>
      </c>
      <c r="I15" s="128" t="n">
        <v>24</v>
      </c>
      <c r="J15" s="128" t="n">
        <v>0</v>
      </c>
      <c r="K15" s="129" t="n">
        <v>0</v>
      </c>
      <c r="L15" s="129" t="n">
        <v>0</v>
      </c>
      <c r="M15" s="129" t="n">
        <v>0</v>
      </c>
      <c r="N15" s="129" t="n">
        <v>0</v>
      </c>
      <c r="O15" s="129" t="n">
        <v>0</v>
      </c>
      <c r="P15" s="129" t="n">
        <v>0</v>
      </c>
      <c r="Q15" s="130" t="n">
        <v>3720</v>
      </c>
      <c r="R15" s="131" t="n">
        <v>3190</v>
      </c>
      <c r="S15" s="131" t="n">
        <v>3190</v>
      </c>
      <c r="T15" s="132" t="n">
        <v>3140</v>
      </c>
      <c r="U15" s="132" t="n">
        <v>3229</v>
      </c>
      <c r="V15" s="127" t="n">
        <v>45</v>
      </c>
      <c r="W15" s="127" t="n">
        <v>0</v>
      </c>
      <c r="X15" s="127" t="n">
        <v>45</v>
      </c>
      <c r="Y15" s="127" t="n">
        <v>0</v>
      </c>
      <c r="Z15" s="127" t="n">
        <v>63</v>
      </c>
      <c r="AA15" s="127" t="n">
        <v>0</v>
      </c>
      <c r="AB15" s="133" t="n">
        <f aca="false">U15-T15+AY15</f>
        <v>89</v>
      </c>
      <c r="AC15" s="134" t="n">
        <f aca="false">T15-S15</f>
        <v>-50</v>
      </c>
      <c r="AD15" s="127" t="n">
        <v>142</v>
      </c>
      <c r="AE15" s="135" t="n">
        <f aca="false">IF(AD15&gt;0, U15/(AD15*24),"no data")</f>
        <v>0.947476525821596</v>
      </c>
      <c r="AF15" s="136" t="n">
        <f aca="false">IF(Q15&gt;0,Q15/24,"no data")</f>
        <v>155</v>
      </c>
      <c r="AG15" s="135" t="n">
        <f aca="false">IF(T15&gt;0,(T15/Q15),"no data")</f>
        <v>0.844086021505376</v>
      </c>
      <c r="AH15" s="137" t="n">
        <f aca="false">(1440-((V15*W15)+(X15*Y15)+(Z15*AA15))/(V15+X15+Z15))/1440</f>
        <v>1</v>
      </c>
      <c r="AI15" s="138" t="n">
        <f aca="false">IF(T15&gt;0,(1440-((W15*V15+AS15*AT15)+(Y15*X15+AU15*AV15)+(Z15*AA15+AW15*AX15))/(V15+X15+Z15))/1440,"no data")</f>
        <v>0.882352941176471</v>
      </c>
      <c r="AJ15" s="117" t="n">
        <v>11.599</v>
      </c>
      <c r="AK15" s="121" t="n">
        <v>181.91</v>
      </c>
      <c r="AL15" s="139" t="n">
        <f aca="false">AJ15*AK15</f>
        <v>2109.97409</v>
      </c>
      <c r="AM15" s="117" t="n">
        <v>26.41</v>
      </c>
      <c r="AN15" s="119" t="n">
        <v>930</v>
      </c>
      <c r="AO15" s="140" t="n">
        <f aca="false">AM15*AN15</f>
        <v>24561.3</v>
      </c>
      <c r="AP15" s="141" t="n">
        <f aca="false">IF(T15&gt;0,((((AJ15*AK15)+(AM15*AN15))/(T15*1000))*1000000),"no data")</f>
        <v>8494.0363343949</v>
      </c>
      <c r="AQ15" s="142" t="n">
        <f aca="false">R15/24</f>
        <v>132.916666666667</v>
      </c>
      <c r="AR15" s="35"/>
      <c r="AS15" s="152" t="n">
        <v>0</v>
      </c>
      <c r="AT15" s="127" t="n">
        <v>0</v>
      </c>
      <c r="AU15" s="144" t="n">
        <v>0</v>
      </c>
      <c r="AV15" s="144" t="n">
        <v>0</v>
      </c>
      <c r="AW15" s="127" t="n">
        <v>18</v>
      </c>
      <c r="AX15" s="144" t="n">
        <v>1440</v>
      </c>
      <c r="AY15" s="127" t="n">
        <v>0</v>
      </c>
      <c r="BA15" s="127" t="n">
        <v>1071</v>
      </c>
      <c r="BB15" s="127" t="n">
        <v>1086</v>
      </c>
      <c r="BC15" s="127" t="n">
        <v>1072</v>
      </c>
      <c r="BD15" s="145" t="n">
        <f aca="false">BB15-BA15</f>
        <v>15</v>
      </c>
      <c r="BE15" s="146" t="n">
        <f aca="false">AP15</f>
        <v>8494.0363343949</v>
      </c>
      <c r="BF15" s="147" t="n">
        <f aca="false">BC15/24</f>
        <v>44.6666666666667</v>
      </c>
      <c r="BG15" s="148" t="n">
        <v>0.025</v>
      </c>
      <c r="BH15" s="149" t="n">
        <v>0.025</v>
      </c>
      <c r="BI15" s="147" t="n">
        <v>0</v>
      </c>
      <c r="BJ15" s="145" t="n">
        <v>28.35</v>
      </c>
      <c r="BK15" s="145" t="n">
        <v>23.31</v>
      </c>
      <c r="BL15" s="145" t="n">
        <v>32.31</v>
      </c>
      <c r="BM15" s="145" t="n">
        <v>998.96</v>
      </c>
      <c r="BN15" s="145" t="n">
        <v>49.93</v>
      </c>
      <c r="BO15" s="150" t="n">
        <v>0.9147</v>
      </c>
      <c r="BP15" s="147" t="n">
        <v>83.77</v>
      </c>
      <c r="BQ15" s="147" t="n">
        <v>84.26</v>
      </c>
      <c r="BR15" s="114" t="n">
        <f aca="false">BQ15-BP15</f>
        <v>0.490000000000009</v>
      </c>
      <c r="BS15" s="145" t="n">
        <v>12456</v>
      </c>
      <c r="BT15" s="145" t="n">
        <v>12627</v>
      </c>
      <c r="BU15" s="116" t="n">
        <f aca="false">BT15-BS15</f>
        <v>171</v>
      </c>
      <c r="BV15" s="145" t="n">
        <f aca="false">BG15+BH15</f>
        <v>0.05</v>
      </c>
      <c r="BW15" s="147" t="n">
        <v>1.83333333333333</v>
      </c>
      <c r="BX15" s="147" t="n">
        <v>1.83333333333333</v>
      </c>
      <c r="BZ15" s="147" t="n">
        <v>0</v>
      </c>
      <c r="CA15" s="147" t="n">
        <v>0</v>
      </c>
    </row>
    <row r="16" customFormat="false" ht="15" hidden="false" customHeight="false" outlineLevel="0" collapsed="false">
      <c r="A16" s="84"/>
      <c r="B16" s="124" t="n">
        <v>42746</v>
      </c>
      <c r="C16" s="125" t="n">
        <v>56.9</v>
      </c>
      <c r="D16" s="151" t="n">
        <v>0.612</v>
      </c>
      <c r="E16" s="153" t="n">
        <v>69</v>
      </c>
      <c r="F16" s="153" t="n">
        <v>49</v>
      </c>
      <c r="G16" s="128" t="n">
        <v>24</v>
      </c>
      <c r="H16" s="128" t="n">
        <v>0</v>
      </c>
      <c r="I16" s="128" t="n">
        <v>24</v>
      </c>
      <c r="J16" s="128" t="n">
        <v>0</v>
      </c>
      <c r="K16" s="129" t="n">
        <v>0</v>
      </c>
      <c r="L16" s="129" t="n">
        <v>0</v>
      </c>
      <c r="M16" s="129" t="n">
        <v>0</v>
      </c>
      <c r="N16" s="129" t="n">
        <v>0</v>
      </c>
      <c r="O16" s="129" t="n">
        <v>0</v>
      </c>
      <c r="P16" s="129" t="n">
        <v>0</v>
      </c>
      <c r="Q16" s="130" t="n">
        <v>3718</v>
      </c>
      <c r="R16" s="131" t="n">
        <v>3176</v>
      </c>
      <c r="S16" s="131" t="n">
        <v>3176</v>
      </c>
      <c r="T16" s="132" t="n">
        <v>3134</v>
      </c>
      <c r="U16" s="132" t="n">
        <v>3226</v>
      </c>
      <c r="V16" s="127" t="n">
        <v>44</v>
      </c>
      <c r="W16" s="153" t="n">
        <v>0</v>
      </c>
      <c r="X16" s="153" t="n">
        <v>46</v>
      </c>
      <c r="Y16" s="153" t="n">
        <v>0</v>
      </c>
      <c r="Z16" s="153" t="n">
        <v>63</v>
      </c>
      <c r="AA16" s="153" t="n">
        <v>0</v>
      </c>
      <c r="AB16" s="133" t="n">
        <f aca="false">U16-T16+AY16</f>
        <v>92</v>
      </c>
      <c r="AC16" s="134" t="n">
        <f aca="false">T16-S16</f>
        <v>-42</v>
      </c>
      <c r="AD16" s="127" t="n">
        <v>137</v>
      </c>
      <c r="AE16" s="135" t="n">
        <f aca="false">IF(AD16&gt;0, U16/(AD16*24),"no data")</f>
        <v>0.981143552311436</v>
      </c>
      <c r="AF16" s="136" t="n">
        <f aca="false">IF(Q16&gt;0,Q16/24,"no data")</f>
        <v>154.916666666667</v>
      </c>
      <c r="AG16" s="135" t="n">
        <f aca="false">IF(T16&gt;0,(T16/Q16),"no data")</f>
        <v>0.842926304464766</v>
      </c>
      <c r="AH16" s="137" t="n">
        <f aca="false">(1440-((V16*W16)+(X16*Y16)+(Z16*AA16))/(V16+X16+Z16))/1440</f>
        <v>1</v>
      </c>
      <c r="AI16" s="138" t="n">
        <f aca="false">IF(T16&gt;0,(1440-((W16*V16+AS16*AT16)+(Y16*X16+AU16*AV16)+(Z16*AA16+AW16*AX16))/(V16+X16+Z16))/1440,"no data")</f>
        <v>0.882352941176471</v>
      </c>
      <c r="AJ16" s="117" t="n">
        <v>11.634</v>
      </c>
      <c r="AK16" s="121" t="n">
        <v>182.85</v>
      </c>
      <c r="AL16" s="154" t="n">
        <f aca="false">AJ16*AK16</f>
        <v>2127.2769</v>
      </c>
      <c r="AM16" s="117" t="n">
        <v>26.224</v>
      </c>
      <c r="AN16" s="119" t="n">
        <v>930</v>
      </c>
      <c r="AO16" s="140" t="n">
        <f aca="false">AM16*AN16</f>
        <v>24388.32</v>
      </c>
      <c r="AP16" s="141" t="n">
        <f aca="false">IF(T16&gt;0,((((AJ16*AK16)+(AM16*AN16))/(T16*1000))*1000000),"no data")</f>
        <v>8460.62440970006</v>
      </c>
      <c r="AQ16" s="142" t="n">
        <f aca="false">R16/24</f>
        <v>132.333333333333</v>
      </c>
      <c r="AR16" s="35"/>
      <c r="AS16" s="127" t="n">
        <v>0</v>
      </c>
      <c r="AT16" s="144" t="n">
        <v>0</v>
      </c>
      <c r="AU16" s="144" t="n">
        <v>0</v>
      </c>
      <c r="AV16" s="127" t="n">
        <v>0</v>
      </c>
      <c r="AW16" s="144" t="n">
        <v>18</v>
      </c>
      <c r="AX16" s="127" t="n">
        <v>1440</v>
      </c>
      <c r="AY16" s="127" t="n">
        <v>0</v>
      </c>
      <c r="BA16" s="145" t="n">
        <v>1054</v>
      </c>
      <c r="BB16" s="145" t="n">
        <v>1095</v>
      </c>
      <c r="BC16" s="155" t="n">
        <v>1077</v>
      </c>
      <c r="BD16" s="145" t="n">
        <f aca="false">BB16-BA16</f>
        <v>41</v>
      </c>
      <c r="BE16" s="147" t="n">
        <f aca="false">AP16</f>
        <v>8460.62440970006</v>
      </c>
      <c r="BF16" s="147" t="n">
        <f aca="false">BC16/24</f>
        <v>44.875</v>
      </c>
      <c r="BG16" s="148" t="n">
        <v>0</v>
      </c>
      <c r="BH16" s="149" t="n">
        <v>0</v>
      </c>
      <c r="BI16" s="147" t="n">
        <v>0</v>
      </c>
      <c r="BJ16" s="145" t="n">
        <v>28.02</v>
      </c>
      <c r="BK16" s="145" t="n">
        <v>23.47</v>
      </c>
      <c r="BL16" s="145" t="n">
        <v>32.4</v>
      </c>
      <c r="BM16" s="145" t="n">
        <v>998.38</v>
      </c>
      <c r="BN16" s="145" t="n">
        <v>49.94</v>
      </c>
      <c r="BO16" s="150" t="n">
        <v>0.9149</v>
      </c>
      <c r="BP16" s="147" t="n">
        <v>83.7</v>
      </c>
      <c r="BQ16" s="147" t="n">
        <v>84.27</v>
      </c>
      <c r="BR16" s="114" t="n">
        <f aca="false">BQ16-BP16</f>
        <v>0.569999999999993</v>
      </c>
      <c r="BS16" s="145" t="n">
        <v>12515</v>
      </c>
      <c r="BT16" s="145" t="n">
        <v>12590</v>
      </c>
      <c r="BU16" s="116" t="n">
        <f aca="false">BT16-BS16</f>
        <v>75</v>
      </c>
      <c r="BV16" s="145" t="n">
        <f aca="false">BG16+BH16</f>
        <v>0</v>
      </c>
      <c r="BW16" s="147" t="n">
        <v>0</v>
      </c>
      <c r="BX16" s="147" t="n">
        <v>0</v>
      </c>
      <c r="BZ16" s="147" t="n">
        <v>0</v>
      </c>
      <c r="CA16" s="147" t="n">
        <v>0</v>
      </c>
    </row>
    <row r="17" customFormat="false" ht="15" hidden="false" customHeight="false" outlineLevel="0" collapsed="false">
      <c r="A17" s="84"/>
      <c r="B17" s="124" t="n">
        <v>42747</v>
      </c>
      <c r="C17" s="125" t="n">
        <v>54.7</v>
      </c>
      <c r="D17" s="151" t="n">
        <v>0.585</v>
      </c>
      <c r="E17" s="127" t="n">
        <v>68</v>
      </c>
      <c r="F17" s="127" t="n">
        <v>43</v>
      </c>
      <c r="G17" s="127" t="n">
        <v>24</v>
      </c>
      <c r="H17" s="127" t="n">
        <v>0</v>
      </c>
      <c r="I17" s="127" t="n">
        <v>24</v>
      </c>
      <c r="J17" s="127" t="n">
        <v>0</v>
      </c>
      <c r="K17" s="129" t="n">
        <v>0</v>
      </c>
      <c r="L17" s="129" t="n">
        <v>0</v>
      </c>
      <c r="M17" s="129" t="n">
        <v>0</v>
      </c>
      <c r="N17" s="129" t="n">
        <v>0</v>
      </c>
      <c r="O17" s="129" t="n">
        <v>0</v>
      </c>
      <c r="P17" s="129" t="n">
        <v>0</v>
      </c>
      <c r="Q17" s="130" t="n">
        <v>3720</v>
      </c>
      <c r="R17" s="131" t="n">
        <v>3158</v>
      </c>
      <c r="S17" s="131" t="n">
        <v>3158</v>
      </c>
      <c r="T17" s="132" t="n">
        <v>3110</v>
      </c>
      <c r="U17" s="132" t="n">
        <v>3203</v>
      </c>
      <c r="V17" s="127" t="n">
        <v>44</v>
      </c>
      <c r="W17" s="127" t="n">
        <v>0</v>
      </c>
      <c r="X17" s="127" t="n">
        <v>45</v>
      </c>
      <c r="Y17" s="127" t="n">
        <v>0</v>
      </c>
      <c r="Z17" s="127" t="n">
        <v>63</v>
      </c>
      <c r="AA17" s="127" t="n">
        <v>0</v>
      </c>
      <c r="AB17" s="133" t="n">
        <f aca="false">U17-T17+AY17</f>
        <v>93</v>
      </c>
      <c r="AC17" s="134" t="n">
        <f aca="false">T17-S17</f>
        <v>-48</v>
      </c>
      <c r="AD17" s="127" t="n">
        <v>136</v>
      </c>
      <c r="AE17" s="135" t="n">
        <f aca="false">IF(AD17&gt;0, U17/(AD17*24),"no data")</f>
        <v>0.981311274509804</v>
      </c>
      <c r="AF17" s="136" t="n">
        <f aca="false">IF(Q17&gt;0,Q17/24,"no data")</f>
        <v>155</v>
      </c>
      <c r="AG17" s="135" t="n">
        <f aca="false">IF(T17&gt;0,(T17/Q17),"no data")</f>
        <v>0.836021505376344</v>
      </c>
      <c r="AH17" s="137" t="n">
        <f aca="false">(1440-((V17*W17)+(X17*Y17)+(Z17*AA17))/(V17+X17+Z17))/1440</f>
        <v>1</v>
      </c>
      <c r="AI17" s="138" t="n">
        <f aca="false">IF(T17&gt;0,(1440-((W17*V17+AS17*AT17)+(Y17*X17+AU17*AV17)+(Z17*AA17+AW17*AX17))/(V17+X17+Z17))/1440,"no data")</f>
        <v>0.875</v>
      </c>
      <c r="AJ17" s="117" t="n">
        <v>11.597</v>
      </c>
      <c r="AK17" s="121" t="n">
        <v>178.81</v>
      </c>
      <c r="AL17" s="154" t="n">
        <f aca="false">AJ17*AK17</f>
        <v>2073.65957</v>
      </c>
      <c r="AM17" s="117" t="n">
        <v>26.347</v>
      </c>
      <c r="AN17" s="119" t="n">
        <v>930</v>
      </c>
      <c r="AO17" s="140" t="n">
        <f aca="false">AM17*AN17</f>
        <v>24502.71</v>
      </c>
      <c r="AP17" s="141" t="n">
        <f aca="false">IF(T17&gt;0,((((AJ17*AK17)+(AM17*AN17))/(T17*1000))*1000000),"no data")</f>
        <v>8545.45645337621</v>
      </c>
      <c r="AQ17" s="142" t="n">
        <f aca="false">R17/24</f>
        <v>131.583333333333</v>
      </c>
      <c r="AR17" s="35"/>
      <c r="AS17" s="127" t="n">
        <v>0</v>
      </c>
      <c r="AT17" s="127" t="n">
        <v>0</v>
      </c>
      <c r="AU17" s="127" t="n">
        <v>0</v>
      </c>
      <c r="AV17" s="127" t="n">
        <v>0</v>
      </c>
      <c r="AW17" s="127" t="n">
        <v>19</v>
      </c>
      <c r="AX17" s="127" t="n">
        <v>1440</v>
      </c>
      <c r="AY17" s="127" t="n">
        <v>0</v>
      </c>
      <c r="BA17" s="145" t="n">
        <v>1061</v>
      </c>
      <c r="BB17" s="145" t="n">
        <v>1079</v>
      </c>
      <c r="BC17" s="145" t="n">
        <v>1063</v>
      </c>
      <c r="BD17" s="145" t="n">
        <f aca="false">BB17-BA17</f>
        <v>18</v>
      </c>
      <c r="BE17" s="147" t="n">
        <f aca="false">AP17</f>
        <v>8545.45645337621</v>
      </c>
      <c r="BF17" s="147" t="n">
        <f aca="false">BC17/24</f>
        <v>44.2916666666667</v>
      </c>
      <c r="BG17" s="148" t="n">
        <v>0</v>
      </c>
      <c r="BH17" s="149" t="n">
        <v>0</v>
      </c>
      <c r="BI17" s="147" t="n">
        <v>0</v>
      </c>
      <c r="BJ17" s="145" t="n">
        <v>28.2</v>
      </c>
      <c r="BK17" s="145" t="n">
        <v>23.2</v>
      </c>
      <c r="BL17" s="145" t="n">
        <v>32.3</v>
      </c>
      <c r="BM17" s="145" t="n">
        <v>998.3</v>
      </c>
      <c r="BN17" s="145" t="n">
        <v>49.98</v>
      </c>
      <c r="BO17" s="150" t="n">
        <v>0.9153</v>
      </c>
      <c r="BP17" s="147" t="n">
        <v>83.1</v>
      </c>
      <c r="BQ17" s="147" t="n">
        <v>84.27</v>
      </c>
      <c r="BR17" s="114" t="n">
        <f aca="false">BQ17-BP17</f>
        <v>1.17</v>
      </c>
      <c r="BS17" s="145" t="n">
        <v>12530</v>
      </c>
      <c r="BT17" s="145" t="n">
        <v>12665</v>
      </c>
      <c r="BU17" s="116" t="n">
        <f aca="false">BT17-BS17</f>
        <v>135</v>
      </c>
      <c r="BV17" s="145" t="n">
        <f aca="false">BG17+BH17</f>
        <v>0</v>
      </c>
      <c r="BW17" s="147" t="n">
        <v>0</v>
      </c>
      <c r="BX17" s="147" t="n">
        <v>0</v>
      </c>
      <c r="BZ17" s="147" t="n">
        <v>0</v>
      </c>
      <c r="CA17" s="147" t="n">
        <v>2.73333333333333</v>
      </c>
    </row>
    <row r="18" customFormat="false" ht="15" hidden="false" customHeight="false" outlineLevel="0" collapsed="false">
      <c r="A18" s="84"/>
      <c r="B18" s="124" t="n">
        <v>42748</v>
      </c>
      <c r="C18" s="125" t="n">
        <v>54.7</v>
      </c>
      <c r="D18" s="151" t="n">
        <v>0.565</v>
      </c>
      <c r="E18" s="127" t="n">
        <v>67</v>
      </c>
      <c r="F18" s="127" t="n">
        <v>44</v>
      </c>
      <c r="G18" s="127" t="n">
        <v>24</v>
      </c>
      <c r="H18" s="127" t="n">
        <v>0</v>
      </c>
      <c r="I18" s="127" t="n">
        <v>24</v>
      </c>
      <c r="J18" s="127" t="n">
        <v>0</v>
      </c>
      <c r="K18" s="129" t="n">
        <v>0</v>
      </c>
      <c r="L18" s="129" t="n">
        <v>0</v>
      </c>
      <c r="M18" s="129" t="n">
        <v>0</v>
      </c>
      <c r="N18" s="129" t="n">
        <v>0</v>
      </c>
      <c r="O18" s="129" t="n">
        <v>0</v>
      </c>
      <c r="P18" s="129" t="n">
        <v>0</v>
      </c>
      <c r="Q18" s="130" t="n">
        <v>3720</v>
      </c>
      <c r="R18" s="131" t="n">
        <v>3172</v>
      </c>
      <c r="S18" s="131" t="n">
        <v>3172</v>
      </c>
      <c r="T18" s="132" t="n">
        <v>3121</v>
      </c>
      <c r="U18" s="132" t="n">
        <v>3209</v>
      </c>
      <c r="V18" s="127" t="n">
        <v>44</v>
      </c>
      <c r="W18" s="127" t="n">
        <v>0</v>
      </c>
      <c r="X18" s="127" t="n">
        <v>45</v>
      </c>
      <c r="Y18" s="127" t="n">
        <v>0</v>
      </c>
      <c r="Z18" s="127" t="n">
        <v>63</v>
      </c>
      <c r="AA18" s="127" t="n">
        <v>0</v>
      </c>
      <c r="AB18" s="133" t="n">
        <f aca="false">U18-T18+AY18</f>
        <v>88</v>
      </c>
      <c r="AC18" s="134" t="n">
        <f aca="false">T18-S18</f>
        <v>-51</v>
      </c>
      <c r="AD18" s="127" t="n">
        <v>135</v>
      </c>
      <c r="AE18" s="135" t="n">
        <f aca="false">IF(AD18&gt;0, U18/(AD18*24),"no data")</f>
        <v>0.990432098765432</v>
      </c>
      <c r="AF18" s="136" t="n">
        <f aca="false">IF(Q18&gt;0,Q18/24,"no data")</f>
        <v>155</v>
      </c>
      <c r="AG18" s="135" t="n">
        <f aca="false">IF(T18&gt;0,(T18/Q18),"no data")</f>
        <v>0.838978494623656</v>
      </c>
      <c r="AH18" s="137" t="n">
        <f aca="false">(1440-((V18*W18)+(X18*Y18)+(Z18*AA18))/(V18+X18+Z18))/1440</f>
        <v>1</v>
      </c>
      <c r="AI18" s="138" t="n">
        <f aca="false">IF(T18&gt;0,(1440-((W18*V18+AS18*AT18)+(Y18*X18+AU18*AV18)+(Z18*AA18+AW18*AX18))/(V18+X18+Z18))/1440,"no data")</f>
        <v>0.875</v>
      </c>
      <c r="AJ18" s="117" t="n">
        <v>11.629</v>
      </c>
      <c r="AK18" s="121" t="n">
        <v>178.11</v>
      </c>
      <c r="AL18" s="154" t="n">
        <f aca="false">AJ18*AK18</f>
        <v>2071.24119</v>
      </c>
      <c r="AM18" s="117" t="n">
        <v>26.397</v>
      </c>
      <c r="AN18" s="119" t="n">
        <v>928</v>
      </c>
      <c r="AO18" s="140" t="n">
        <f aca="false">AM18*AN18</f>
        <v>24496.416</v>
      </c>
      <c r="AP18" s="141" t="n">
        <f aca="false">IF(T18&gt;0,((((AJ18*AK18)+(AM18*AN18))/(T18*1000))*1000000),"no data")</f>
        <v>8512.54636014098</v>
      </c>
      <c r="AQ18" s="142" t="n">
        <f aca="false">R18/24</f>
        <v>132.166666666667</v>
      </c>
      <c r="AR18" s="35"/>
      <c r="AS18" s="127" t="n">
        <v>0</v>
      </c>
      <c r="AT18" s="127" t="n">
        <v>0</v>
      </c>
      <c r="AU18" s="127" t="n">
        <v>0</v>
      </c>
      <c r="AV18" s="127" t="n">
        <v>0</v>
      </c>
      <c r="AW18" s="127" t="n">
        <v>19</v>
      </c>
      <c r="AX18" s="127" t="n">
        <v>1440</v>
      </c>
      <c r="AY18" s="127" t="n">
        <v>0</v>
      </c>
      <c r="BA18" s="145" t="n">
        <v>1057</v>
      </c>
      <c r="BB18" s="145" t="n">
        <v>1084</v>
      </c>
      <c r="BC18" s="145" t="n">
        <v>1068</v>
      </c>
      <c r="BD18" s="145" t="n">
        <f aca="false">BB18-BA18</f>
        <v>27</v>
      </c>
      <c r="BE18" s="147" t="n">
        <f aca="false">AP18</f>
        <v>8512.54636014098</v>
      </c>
      <c r="BF18" s="147" t="n">
        <f aca="false">BC18/24</f>
        <v>44.5</v>
      </c>
      <c r="BG18" s="148" t="n">
        <v>0</v>
      </c>
      <c r="BH18" s="149" t="n">
        <v>0</v>
      </c>
      <c r="BI18" s="147" t="n">
        <v>0</v>
      </c>
      <c r="BJ18" s="145" t="n">
        <v>28.2</v>
      </c>
      <c r="BK18" s="145" t="n">
        <v>23.4</v>
      </c>
      <c r="BL18" s="145" t="n">
        <v>32.1</v>
      </c>
      <c r="BM18" s="145" t="n">
        <v>999.3</v>
      </c>
      <c r="BN18" s="145" t="n">
        <v>50.07</v>
      </c>
      <c r="BO18" s="150" t="n">
        <v>0.9155</v>
      </c>
      <c r="BP18" s="147" t="n">
        <v>83.02</v>
      </c>
      <c r="BQ18" s="147" t="n">
        <v>84.34</v>
      </c>
      <c r="BR18" s="114" t="n">
        <f aca="false">BQ18-BP18</f>
        <v>1.32000000000001</v>
      </c>
      <c r="BS18" s="145" t="n">
        <v>12572</v>
      </c>
      <c r="BT18" s="145" t="n">
        <v>12679</v>
      </c>
      <c r="BU18" s="116" t="n">
        <f aca="false">BT18-BS18</f>
        <v>107</v>
      </c>
      <c r="BV18" s="145" t="n">
        <f aca="false">BG18+BH18</f>
        <v>0</v>
      </c>
      <c r="BW18" s="147" t="n">
        <v>0</v>
      </c>
      <c r="BX18" s="147" t="n">
        <v>0</v>
      </c>
      <c r="BZ18" s="147" t="n">
        <v>0</v>
      </c>
      <c r="CA18" s="147" t="n">
        <v>0</v>
      </c>
    </row>
    <row r="19" customFormat="false" ht="15" hidden="false" customHeight="false" outlineLevel="0" collapsed="false">
      <c r="A19" s="84"/>
      <c r="B19" s="124" t="n">
        <v>42749</v>
      </c>
      <c r="C19" s="125" t="n">
        <v>55.4</v>
      </c>
      <c r="D19" s="151" t="n">
        <v>0.641</v>
      </c>
      <c r="E19" s="127" t="n">
        <v>58</v>
      </c>
      <c r="F19" s="127" t="n">
        <v>52</v>
      </c>
      <c r="G19" s="127" t="n">
        <v>24</v>
      </c>
      <c r="H19" s="127" t="n">
        <v>0</v>
      </c>
      <c r="I19" s="127" t="n">
        <v>24</v>
      </c>
      <c r="J19" s="127" t="n">
        <v>0</v>
      </c>
      <c r="K19" s="127" t="n">
        <v>0</v>
      </c>
      <c r="L19" s="127" t="n">
        <v>0</v>
      </c>
      <c r="M19" s="156" t="n">
        <v>0</v>
      </c>
      <c r="N19" s="156" t="n">
        <v>0</v>
      </c>
      <c r="O19" s="156" t="n">
        <v>0</v>
      </c>
      <c r="P19" s="156" t="n">
        <v>0</v>
      </c>
      <c r="Q19" s="130" t="n">
        <v>3720</v>
      </c>
      <c r="R19" s="131" t="n">
        <v>3169</v>
      </c>
      <c r="S19" s="131" t="n">
        <v>3169</v>
      </c>
      <c r="T19" s="132" t="n">
        <v>3118</v>
      </c>
      <c r="U19" s="132" t="n">
        <v>3209</v>
      </c>
      <c r="V19" s="127" t="n">
        <v>43</v>
      </c>
      <c r="W19" s="127" t="n">
        <v>0</v>
      </c>
      <c r="X19" s="127" t="n">
        <v>45</v>
      </c>
      <c r="Y19" s="127" t="n">
        <v>0</v>
      </c>
      <c r="Z19" s="127" t="n">
        <v>63</v>
      </c>
      <c r="AA19" s="127" t="n">
        <v>0</v>
      </c>
      <c r="AB19" s="133" t="n">
        <f aca="false">U19-T19+AY19</f>
        <v>91</v>
      </c>
      <c r="AC19" s="134" t="n">
        <f aca="false">T19-S19</f>
        <v>-51</v>
      </c>
      <c r="AD19" s="127" t="n">
        <v>135</v>
      </c>
      <c r="AE19" s="135" t="n">
        <f aca="false">IF(AD19&gt;0, U19/(AD19*24),"no data")</f>
        <v>0.990432098765432</v>
      </c>
      <c r="AF19" s="136" t="n">
        <f aca="false">IF(Q19&gt;0,Q19/24,"no data")</f>
        <v>155</v>
      </c>
      <c r="AG19" s="135" t="n">
        <f aca="false">IF(T19&gt;0,(T19/Q19),"no data")</f>
        <v>0.838172043010753</v>
      </c>
      <c r="AH19" s="137" t="n">
        <f aca="false">(1440-((V19*W19)+(X19*Y19)+(Z19*AA19))/(V19+X19+Z19))/1440</f>
        <v>1</v>
      </c>
      <c r="AI19" s="138" t="n">
        <f aca="false">IF(T19&gt;0,(1440-((W19*V19+AS19*AT19)+(Y19*X19+AU19*AV19)+(Z19*AA19+AW19*AX19))/(V19+X19+Z19))/1440,"no data")</f>
        <v>0.880794701986755</v>
      </c>
      <c r="AJ19" s="117" t="n">
        <v>11.5</v>
      </c>
      <c r="AK19" s="121" t="n">
        <v>177.76</v>
      </c>
      <c r="AL19" s="154" t="n">
        <f aca="false">AJ19*AK19</f>
        <v>2044.24</v>
      </c>
      <c r="AM19" s="117" t="n">
        <v>26.328</v>
      </c>
      <c r="AN19" s="119" t="n">
        <v>929</v>
      </c>
      <c r="AO19" s="140" t="n">
        <f aca="false">AM19*AN19</f>
        <v>24458.712</v>
      </c>
      <c r="AP19" s="141" t="n">
        <f aca="false">IF(T19&gt;0,((((AJ19*AK19)+(AM19*AN19))/(T19*1000))*1000000),"no data")</f>
        <v>8499.98460551636</v>
      </c>
      <c r="AQ19" s="142" t="n">
        <f aca="false">R19/24</f>
        <v>132.041666666667</v>
      </c>
      <c r="AR19" s="35"/>
      <c r="AS19" s="127" t="n">
        <v>0</v>
      </c>
      <c r="AT19" s="127" t="n">
        <v>0</v>
      </c>
      <c r="AU19" s="127" t="n">
        <v>0</v>
      </c>
      <c r="AV19" s="127" t="n">
        <v>0</v>
      </c>
      <c r="AW19" s="144" t="n">
        <v>18</v>
      </c>
      <c r="AX19" s="127" t="n">
        <v>1440</v>
      </c>
      <c r="AY19" s="127" t="n">
        <v>0</v>
      </c>
      <c r="BA19" s="145" t="n">
        <v>1043</v>
      </c>
      <c r="BB19" s="145" t="n">
        <v>1089</v>
      </c>
      <c r="BC19" s="145" t="n">
        <v>1077</v>
      </c>
      <c r="BD19" s="145" t="n">
        <f aca="false">BB19-BA19</f>
        <v>46</v>
      </c>
      <c r="BE19" s="147" t="n">
        <f aca="false">AP19</f>
        <v>8499.98460551636</v>
      </c>
      <c r="BF19" s="147" t="n">
        <f aca="false">BC19/24</f>
        <v>44.875</v>
      </c>
      <c r="BG19" s="148" t="n">
        <v>0</v>
      </c>
      <c r="BH19" s="149" t="n">
        <v>0</v>
      </c>
      <c r="BI19" s="147" t="n">
        <v>0</v>
      </c>
      <c r="BJ19" s="145" t="n">
        <v>28</v>
      </c>
      <c r="BK19" s="145" t="n">
        <v>23.5</v>
      </c>
      <c r="BL19" s="145" t="n">
        <v>32</v>
      </c>
      <c r="BM19" s="145" t="n">
        <v>1002.13</v>
      </c>
      <c r="BN19" s="145" t="n">
        <v>50.01</v>
      </c>
      <c r="BO19" s="150" t="s">
        <v>88</v>
      </c>
      <c r="BP19" s="147" t="n">
        <v>83.4</v>
      </c>
      <c r="BQ19" s="147" t="n">
        <v>84.6</v>
      </c>
      <c r="BR19" s="114" t="n">
        <f aca="false">BQ19-BP19</f>
        <v>1.19999999999999</v>
      </c>
      <c r="BS19" s="145" t="n">
        <v>12629</v>
      </c>
      <c r="BT19" s="145" t="n">
        <v>12665</v>
      </c>
      <c r="BU19" s="116" t="n">
        <f aca="false">BT19-BS19</f>
        <v>36</v>
      </c>
      <c r="BV19" s="145" t="n">
        <f aca="false">BG19+BH19</f>
        <v>0</v>
      </c>
      <c r="BW19" s="147" t="n">
        <v>0</v>
      </c>
      <c r="BX19" s="147" t="n">
        <v>0</v>
      </c>
      <c r="BZ19" s="147" t="n">
        <v>0</v>
      </c>
      <c r="CA19" s="147" t="n">
        <v>3.83333333333333</v>
      </c>
    </row>
    <row r="20" customFormat="false" ht="12.75" hidden="false" customHeight="true" outlineLevel="0" collapsed="false">
      <c r="A20" s="84" t="s">
        <v>89</v>
      </c>
      <c r="B20" s="85" t="n">
        <v>42750</v>
      </c>
      <c r="C20" s="86" t="n">
        <v>51.4</v>
      </c>
      <c r="D20" s="87" t="n">
        <v>0.795</v>
      </c>
      <c r="E20" s="88" t="n">
        <v>54</v>
      </c>
      <c r="F20" s="88" t="n">
        <v>49</v>
      </c>
      <c r="G20" s="88" t="n">
        <v>24</v>
      </c>
      <c r="H20" s="88" t="n">
        <v>0</v>
      </c>
      <c r="I20" s="88" t="n">
        <v>24</v>
      </c>
      <c r="J20" s="88" t="n">
        <v>0</v>
      </c>
      <c r="K20" s="88" t="n">
        <v>0</v>
      </c>
      <c r="L20" s="88" t="n">
        <v>0</v>
      </c>
      <c r="M20" s="90" t="n">
        <v>0</v>
      </c>
      <c r="N20" s="90" t="n">
        <v>0</v>
      </c>
      <c r="O20" s="90" t="n">
        <v>0</v>
      </c>
      <c r="P20" s="90" t="n">
        <v>0</v>
      </c>
      <c r="Q20" s="157" t="n">
        <v>3720</v>
      </c>
      <c r="R20" s="91" t="n">
        <v>3147</v>
      </c>
      <c r="S20" s="91" t="n">
        <v>3147</v>
      </c>
      <c r="T20" s="158" t="n">
        <v>3103</v>
      </c>
      <c r="U20" s="92" t="n">
        <v>3193</v>
      </c>
      <c r="V20" s="88" t="n">
        <v>44</v>
      </c>
      <c r="W20" s="88" t="n">
        <v>0</v>
      </c>
      <c r="X20" s="88" t="n">
        <v>45</v>
      </c>
      <c r="Y20" s="88" t="n">
        <v>0</v>
      </c>
      <c r="Z20" s="88" t="n">
        <v>63</v>
      </c>
      <c r="AA20" s="88" t="n">
        <v>0</v>
      </c>
      <c r="AB20" s="93" t="n">
        <f aca="false">U20-T20+AY20</f>
        <v>90</v>
      </c>
      <c r="AC20" s="94" t="n">
        <f aca="false">T20-S20</f>
        <v>-44</v>
      </c>
      <c r="AD20" s="88" t="n">
        <v>135</v>
      </c>
      <c r="AE20" s="95" t="n">
        <f aca="false">IF(AD20&gt;0, U20/(AD20*24),"no data")</f>
        <v>0.985493827160494</v>
      </c>
      <c r="AF20" s="96" t="n">
        <f aca="false">IF(Q20&gt;0,Q20/24,"no data")</f>
        <v>155</v>
      </c>
      <c r="AG20" s="95" t="n">
        <f aca="false">IF(T20&gt;0,(T20/Q20),"no data")</f>
        <v>0.834139784946236</v>
      </c>
      <c r="AH20" s="97" t="n">
        <f aca="false">(1440-((V20*W20)+(X20*Y20)+(Z20*AA20))/(V20+X20+Z20))/1440</f>
        <v>1</v>
      </c>
      <c r="AI20" s="98" t="n">
        <f aca="false">IF(T20&gt;0,(1440-((W20*V20+AS20*AT20)+(Y20*X20+AU20*AV20)+(Z20*AA20+AW20*AX20))/(V20+X20+Z20))/1440,"no data")</f>
        <v>0.875</v>
      </c>
      <c r="AJ20" s="117" t="n">
        <v>11.525</v>
      </c>
      <c r="AK20" s="121" t="n">
        <v>178.83</v>
      </c>
      <c r="AL20" s="101" t="n">
        <f aca="false">AJ20*AK20</f>
        <v>2061.01575</v>
      </c>
      <c r="AM20" s="117" t="n">
        <v>26.257</v>
      </c>
      <c r="AN20" s="119" t="n">
        <v>928</v>
      </c>
      <c r="AO20" s="103" t="n">
        <f aca="false">AM20*AN20</f>
        <v>24366.496</v>
      </c>
      <c r="AP20" s="104" t="n">
        <f aca="false">IF(T20&gt;0,((((AJ20*AK20)+(AM20*AN20))/(T20*1000))*1000000),"no data")</f>
        <v>8516.76176281018</v>
      </c>
      <c r="AQ20" s="105" t="n">
        <f aca="false">R20/24</f>
        <v>131.125</v>
      </c>
      <c r="AR20" s="35"/>
      <c r="AS20" s="88" t="n">
        <v>0</v>
      </c>
      <c r="AT20" s="106" t="n">
        <v>0</v>
      </c>
      <c r="AU20" s="106" t="n">
        <v>0</v>
      </c>
      <c r="AV20" s="88" t="n">
        <v>0</v>
      </c>
      <c r="AW20" s="106" t="n">
        <v>19</v>
      </c>
      <c r="AX20" s="88" t="n">
        <v>1440</v>
      </c>
      <c r="AY20" s="88" t="n">
        <v>0</v>
      </c>
      <c r="BA20" s="107" t="n">
        <v>1054</v>
      </c>
      <c r="BB20" s="107" t="n">
        <v>1075</v>
      </c>
      <c r="BC20" s="107" t="n">
        <v>1064</v>
      </c>
      <c r="BD20" s="107" t="n">
        <f aca="false">BB20-BA20</f>
        <v>21</v>
      </c>
      <c r="BE20" s="107" t="n">
        <f aca="false">AP20</f>
        <v>8516.76176281018</v>
      </c>
      <c r="BF20" s="159" t="n">
        <f aca="false">BC20/24</f>
        <v>44.3333333333333</v>
      </c>
      <c r="BG20" s="160" t="n">
        <v>0</v>
      </c>
      <c r="BH20" s="161" t="n">
        <v>0</v>
      </c>
      <c r="BI20" s="108" t="n">
        <v>0</v>
      </c>
      <c r="BJ20" s="107" t="n">
        <v>28.2</v>
      </c>
      <c r="BK20" s="107" t="n">
        <v>23.3</v>
      </c>
      <c r="BL20" s="107" t="n">
        <v>31.9</v>
      </c>
      <c r="BM20" s="107" t="n">
        <v>1001.71</v>
      </c>
      <c r="BN20" s="107" t="n">
        <v>50.03</v>
      </c>
      <c r="BO20" s="122" t="n">
        <v>0.9153</v>
      </c>
      <c r="BP20" s="108" t="n">
        <v>83.2</v>
      </c>
      <c r="BQ20" s="108" t="n">
        <v>84.6</v>
      </c>
      <c r="BR20" s="114" t="n">
        <f aca="false">BQ20-BP20</f>
        <v>1.39999999999999</v>
      </c>
      <c r="BS20" s="107" t="n">
        <v>12603.2</v>
      </c>
      <c r="BT20" s="107" t="n">
        <v>12703.1</v>
      </c>
      <c r="BU20" s="116" t="n">
        <f aca="false">BT20-BS20</f>
        <v>99.8999999999996</v>
      </c>
      <c r="BV20" s="107" t="n">
        <f aca="false">BG20+BH20</f>
        <v>0</v>
      </c>
      <c r="BW20" s="108" t="n">
        <v>0</v>
      </c>
      <c r="BX20" s="108" t="n">
        <v>0</v>
      </c>
      <c r="BZ20" s="108" t="n">
        <v>0</v>
      </c>
      <c r="CA20" s="108" t="n">
        <v>0</v>
      </c>
    </row>
    <row r="21" customFormat="false" ht="15" hidden="false" customHeight="false" outlineLevel="0" collapsed="false">
      <c r="A21" s="84"/>
      <c r="B21" s="85" t="n">
        <v>42751</v>
      </c>
      <c r="C21" s="86" t="n">
        <v>52.5</v>
      </c>
      <c r="D21" s="87" t="n">
        <v>0.78</v>
      </c>
      <c r="E21" s="88" t="n">
        <v>59</v>
      </c>
      <c r="F21" s="88" t="n">
        <v>48</v>
      </c>
      <c r="G21" s="88" t="n">
        <v>24</v>
      </c>
      <c r="H21" s="88" t="n">
        <v>0</v>
      </c>
      <c r="I21" s="88" t="n">
        <v>24</v>
      </c>
      <c r="J21" s="88" t="n">
        <v>0</v>
      </c>
      <c r="K21" s="90" t="n">
        <v>0</v>
      </c>
      <c r="L21" s="90" t="n">
        <v>0</v>
      </c>
      <c r="M21" s="90" t="n">
        <v>0</v>
      </c>
      <c r="N21" s="90" t="n">
        <v>0</v>
      </c>
      <c r="O21" s="90" t="n">
        <v>0</v>
      </c>
      <c r="P21" s="90" t="n">
        <v>0</v>
      </c>
      <c r="Q21" s="157" t="n">
        <v>3720</v>
      </c>
      <c r="R21" s="91" t="n">
        <v>3126</v>
      </c>
      <c r="S21" s="91" t="n">
        <v>3126</v>
      </c>
      <c r="T21" s="158" t="n">
        <v>3084</v>
      </c>
      <c r="U21" s="92" t="n">
        <v>3173</v>
      </c>
      <c r="V21" s="88" t="n">
        <v>44</v>
      </c>
      <c r="W21" s="88" t="n">
        <v>0</v>
      </c>
      <c r="X21" s="88" t="n">
        <v>45</v>
      </c>
      <c r="Y21" s="88" t="n">
        <v>0</v>
      </c>
      <c r="Z21" s="88" t="n">
        <v>63</v>
      </c>
      <c r="AA21" s="88" t="n">
        <v>0</v>
      </c>
      <c r="AB21" s="93" t="n">
        <f aca="false">U21-T21+AY21</f>
        <v>89</v>
      </c>
      <c r="AC21" s="94" t="n">
        <f aca="false">T21-S21</f>
        <v>-42</v>
      </c>
      <c r="AD21" s="88" t="n">
        <v>135</v>
      </c>
      <c r="AE21" s="95" t="n">
        <f aca="false">IF(AD21&gt;0, U21/(AD21*24),"no data")</f>
        <v>0.979320987654321</v>
      </c>
      <c r="AF21" s="96" t="n">
        <f aca="false">IF(Q21&gt;0,Q21/24,"no data")</f>
        <v>155</v>
      </c>
      <c r="AG21" s="95" t="n">
        <f aca="false">IF(T21&gt;0,(T21/Q21),"no data")</f>
        <v>0.829032258064516</v>
      </c>
      <c r="AH21" s="97" t="n">
        <f aca="false">(1440-((V21*W21)+(X21*Y21)+(Z21*AA21))/(V21+X21+Z21))/1440</f>
        <v>1</v>
      </c>
      <c r="AI21" s="98" t="n">
        <f aca="false">IF(T21&gt;0,(1440-((W21*V21+AS21*AT21)+(Y21*X21+AU21*AV21)+(Z21*AA21+AW21*AX21))/(V21+X21+Z21))/1440,"no data")</f>
        <v>0.875</v>
      </c>
      <c r="AJ21" s="117" t="n">
        <v>11.56</v>
      </c>
      <c r="AK21" s="121" t="n">
        <v>177.14</v>
      </c>
      <c r="AL21" s="101" t="n">
        <f aca="false">AJ21*AK21</f>
        <v>2047.7384</v>
      </c>
      <c r="AM21" s="117" t="n">
        <v>26.096</v>
      </c>
      <c r="AN21" s="119" t="n">
        <v>928</v>
      </c>
      <c r="AO21" s="103" t="n">
        <f aca="false">AM21*AN21</f>
        <v>24217.088</v>
      </c>
      <c r="AP21" s="104" t="n">
        <f aca="false">IF(T21&gt;0,((((AJ21*AK21)+(AM21*AN21))/(T21*1000))*1000000),"no data")</f>
        <v>8516.48067444877</v>
      </c>
      <c r="AQ21" s="105" t="n">
        <f aca="false">R21/24</f>
        <v>130.25</v>
      </c>
      <c r="AR21" s="35"/>
      <c r="AS21" s="88" t="n">
        <v>0</v>
      </c>
      <c r="AT21" s="106" t="n">
        <v>0</v>
      </c>
      <c r="AU21" s="106" t="n">
        <v>0</v>
      </c>
      <c r="AV21" s="88" t="n">
        <v>0</v>
      </c>
      <c r="AW21" s="106" t="n">
        <v>19</v>
      </c>
      <c r="AX21" s="88" t="n">
        <v>1440</v>
      </c>
      <c r="AY21" s="88" t="n">
        <v>0</v>
      </c>
      <c r="BA21" s="107" t="n">
        <v>1051</v>
      </c>
      <c r="BB21" s="107" t="n">
        <v>1066</v>
      </c>
      <c r="BC21" s="107" t="n">
        <v>1056</v>
      </c>
      <c r="BD21" s="107" t="n">
        <f aca="false">BB21-BA21</f>
        <v>15</v>
      </c>
      <c r="BE21" s="107" t="n">
        <f aca="false">AP21</f>
        <v>8516.48067444877</v>
      </c>
      <c r="BF21" s="159" t="n">
        <f aca="false">BC21/24</f>
        <v>44</v>
      </c>
      <c r="BG21" s="109" t="n">
        <v>0</v>
      </c>
      <c r="BH21" s="110" t="n">
        <v>0</v>
      </c>
      <c r="BI21" s="111" t="n">
        <v>0</v>
      </c>
      <c r="BJ21" s="112" t="n">
        <v>28.1</v>
      </c>
      <c r="BK21" s="112" t="n">
        <v>23</v>
      </c>
      <c r="BL21" s="112" t="n">
        <v>32.1</v>
      </c>
      <c r="BM21" s="112" t="n">
        <v>1000.63</v>
      </c>
      <c r="BN21" s="111" t="n">
        <v>49.98</v>
      </c>
      <c r="BO21" s="113" t="n">
        <v>0.9159</v>
      </c>
      <c r="BP21" s="108" t="n">
        <v>83.2</v>
      </c>
      <c r="BQ21" s="108" t="n">
        <v>84.6</v>
      </c>
      <c r="BR21" s="114" t="n">
        <f aca="false">BQ21-BP21</f>
        <v>1.39999999999999</v>
      </c>
      <c r="BS21" s="107" t="n">
        <v>12596</v>
      </c>
      <c r="BT21" s="107" t="n">
        <v>12699</v>
      </c>
      <c r="BU21" s="116" t="n">
        <f aca="false">BT21-BS21</f>
        <v>103</v>
      </c>
      <c r="BV21" s="107" t="n">
        <f aca="false">BG21+BH21</f>
        <v>0</v>
      </c>
      <c r="BW21" s="108" t="n">
        <v>0</v>
      </c>
      <c r="BX21" s="108" t="n">
        <v>0</v>
      </c>
      <c r="BZ21" s="108" t="n">
        <v>0</v>
      </c>
      <c r="CA21" s="108" t="n">
        <v>3.75</v>
      </c>
    </row>
    <row r="22" customFormat="false" ht="15" hidden="false" customHeight="false" outlineLevel="0" collapsed="false">
      <c r="A22" s="84"/>
      <c r="B22" s="85" t="n">
        <v>42752</v>
      </c>
      <c r="C22" s="86" t="n">
        <v>54</v>
      </c>
      <c r="D22" s="87" t="n">
        <v>0.73</v>
      </c>
      <c r="E22" s="88" t="n">
        <v>67</v>
      </c>
      <c r="F22" s="88" t="n">
        <v>44</v>
      </c>
      <c r="G22" s="88" t="n">
        <v>24</v>
      </c>
      <c r="H22" s="88" t="n">
        <v>0</v>
      </c>
      <c r="I22" s="88" t="n">
        <v>24</v>
      </c>
      <c r="J22" s="88" t="n">
        <v>0</v>
      </c>
      <c r="K22" s="90" t="n">
        <v>0</v>
      </c>
      <c r="L22" s="90" t="n">
        <v>0</v>
      </c>
      <c r="M22" s="90" t="n">
        <v>0</v>
      </c>
      <c r="N22" s="90" t="n">
        <v>0</v>
      </c>
      <c r="O22" s="90" t="n">
        <v>0</v>
      </c>
      <c r="P22" s="90" t="n">
        <v>0</v>
      </c>
      <c r="Q22" s="157" t="n">
        <v>3720</v>
      </c>
      <c r="R22" s="91" t="n">
        <v>3146</v>
      </c>
      <c r="S22" s="91" t="n">
        <v>3146</v>
      </c>
      <c r="T22" s="162" t="n">
        <v>3088</v>
      </c>
      <c r="U22" s="92" t="n">
        <v>3179</v>
      </c>
      <c r="V22" s="88" t="n">
        <v>44</v>
      </c>
      <c r="W22" s="88" t="n">
        <v>0</v>
      </c>
      <c r="X22" s="88" t="n">
        <v>45</v>
      </c>
      <c r="Y22" s="88" t="n">
        <v>0</v>
      </c>
      <c r="Z22" s="88" t="n">
        <v>63</v>
      </c>
      <c r="AA22" s="88" t="n">
        <v>0</v>
      </c>
      <c r="AB22" s="93" t="n">
        <f aca="false">U22-T22+AY22</f>
        <v>91</v>
      </c>
      <c r="AC22" s="94" t="n">
        <f aca="false">T22-S22</f>
        <v>-58</v>
      </c>
      <c r="AD22" s="88" t="n">
        <v>136</v>
      </c>
      <c r="AE22" s="95" t="n">
        <f aca="false">IF(AD22&gt;0, U22/(AD22*24),"no data")</f>
        <v>0.973958333333333</v>
      </c>
      <c r="AF22" s="96" t="n">
        <f aca="false">IF(Q22&gt;0,Q22/24,"no data")</f>
        <v>155</v>
      </c>
      <c r="AG22" s="95" t="n">
        <f aca="false">IF(T22&gt;0,(T22/Q22),"no data")</f>
        <v>0.83010752688172</v>
      </c>
      <c r="AH22" s="97" t="n">
        <f aca="false">(1440-((V22*W22)+(X22*Y22)+(Z22*AA22))/(V22+X22+Z22))/1440</f>
        <v>1</v>
      </c>
      <c r="AI22" s="98" t="n">
        <f aca="false">IF(T22&gt;0,(1440-((W22*V22+AS22*AT22)+(Y22*X22+AU22*AV22)+(Z22*AA22+AW22*AX22))/(V22+X22+Z22))/1440,"no data")</f>
        <v>0.875</v>
      </c>
      <c r="AJ22" s="117" t="n">
        <v>11.575</v>
      </c>
      <c r="AK22" s="121" t="n">
        <v>180.39</v>
      </c>
      <c r="AL22" s="101" t="n">
        <f aca="false">AJ22*AK22</f>
        <v>2088.01425</v>
      </c>
      <c r="AM22" s="117" t="n">
        <v>26.267</v>
      </c>
      <c r="AN22" s="119" t="n">
        <v>929</v>
      </c>
      <c r="AO22" s="103" t="n">
        <f aca="false">AM22*AN22</f>
        <v>24402.043</v>
      </c>
      <c r="AP22" s="104" t="n">
        <f aca="false">IF(T22&gt;0,((((AJ22*AK22)+(AM22*AN22))/(T22*1000))*1000000),"no data")</f>
        <v>8578.38641515544</v>
      </c>
      <c r="AQ22" s="105" t="n">
        <f aca="false">R22/24</f>
        <v>131.083333333333</v>
      </c>
      <c r="AR22" s="35"/>
      <c r="AS22" s="88" t="n">
        <v>0</v>
      </c>
      <c r="AT22" s="106" t="n">
        <v>0</v>
      </c>
      <c r="AU22" s="106" t="n">
        <v>0</v>
      </c>
      <c r="AV22" s="88" t="n">
        <v>0</v>
      </c>
      <c r="AW22" s="106" t="n">
        <v>19</v>
      </c>
      <c r="AX22" s="88" t="n">
        <v>1440</v>
      </c>
      <c r="AY22" s="88" t="n">
        <v>0</v>
      </c>
      <c r="BA22" s="107" t="n">
        <v>1050</v>
      </c>
      <c r="BB22" s="107" t="n">
        <v>1071</v>
      </c>
      <c r="BC22" s="107" t="n">
        <v>1058</v>
      </c>
      <c r="BD22" s="107" t="n">
        <f aca="false">BB22-BA22</f>
        <v>21</v>
      </c>
      <c r="BE22" s="107" t="n">
        <f aca="false">AP22</f>
        <v>8578.38641515544</v>
      </c>
      <c r="BF22" s="159" t="n">
        <f aca="false">BC22/24</f>
        <v>44.0833333333333</v>
      </c>
      <c r="BG22" s="109" t="n">
        <v>0</v>
      </c>
      <c r="BH22" s="110" t="n">
        <v>0</v>
      </c>
      <c r="BI22" s="111" t="n">
        <v>0</v>
      </c>
      <c r="BJ22" s="112" t="n">
        <v>28.18</v>
      </c>
      <c r="BK22" s="112" t="n">
        <v>23.13</v>
      </c>
      <c r="BL22" s="112" t="n">
        <v>32.03</v>
      </c>
      <c r="BM22" s="163" t="n">
        <v>1000.17</v>
      </c>
      <c r="BN22" s="111" t="n">
        <v>50.03</v>
      </c>
      <c r="BO22" s="113" t="n">
        <v>0.9147</v>
      </c>
      <c r="BP22" s="108" t="n">
        <v>83</v>
      </c>
      <c r="BQ22" s="108" t="n">
        <v>84.42</v>
      </c>
      <c r="BR22" s="114" t="n">
        <f aca="false">BQ22-BP22</f>
        <v>1.42</v>
      </c>
      <c r="BS22" s="107" t="n">
        <v>12624</v>
      </c>
      <c r="BT22" s="107" t="n">
        <v>12704</v>
      </c>
      <c r="BU22" s="116" t="n">
        <f aca="false">BT22-BS22</f>
        <v>80</v>
      </c>
      <c r="BV22" s="107" t="n">
        <f aca="false">BG22+BH22</f>
        <v>0</v>
      </c>
      <c r="BW22" s="108" t="n">
        <v>0</v>
      </c>
      <c r="BX22" s="108" t="n">
        <v>0</v>
      </c>
      <c r="BZ22" s="108" t="n">
        <v>0</v>
      </c>
      <c r="CA22" s="108" t="n">
        <v>0</v>
      </c>
    </row>
    <row r="23" customFormat="false" ht="15" hidden="false" customHeight="false" outlineLevel="0" collapsed="false">
      <c r="A23" s="84"/>
      <c r="B23" s="85" t="n">
        <v>42753</v>
      </c>
      <c r="C23" s="86" t="n">
        <v>54.3</v>
      </c>
      <c r="D23" s="87" t="n">
        <v>0.725</v>
      </c>
      <c r="E23" s="88" t="n">
        <v>64</v>
      </c>
      <c r="F23" s="88" t="n">
        <v>46</v>
      </c>
      <c r="G23" s="88" t="n">
        <v>24</v>
      </c>
      <c r="H23" s="88" t="n">
        <v>0</v>
      </c>
      <c r="I23" s="88" t="n">
        <v>24</v>
      </c>
      <c r="J23" s="88" t="n">
        <v>0</v>
      </c>
      <c r="K23" s="90" t="n">
        <v>0</v>
      </c>
      <c r="L23" s="90" t="n">
        <v>0</v>
      </c>
      <c r="M23" s="90" t="n">
        <v>0</v>
      </c>
      <c r="N23" s="90" t="n">
        <v>0</v>
      </c>
      <c r="O23" s="90" t="n">
        <v>0</v>
      </c>
      <c r="P23" s="90" t="n">
        <v>0</v>
      </c>
      <c r="Q23" s="164" t="n">
        <v>3720</v>
      </c>
      <c r="R23" s="91" t="n">
        <v>3166</v>
      </c>
      <c r="S23" s="91" t="n">
        <v>3166</v>
      </c>
      <c r="T23" s="158" t="n">
        <v>3111</v>
      </c>
      <c r="U23" s="92" t="n">
        <v>3201</v>
      </c>
      <c r="V23" s="88" t="n">
        <v>43</v>
      </c>
      <c r="W23" s="88" t="n">
        <v>0</v>
      </c>
      <c r="X23" s="88" t="n">
        <v>45</v>
      </c>
      <c r="Y23" s="88" t="n">
        <v>0</v>
      </c>
      <c r="Z23" s="88" t="n">
        <v>63</v>
      </c>
      <c r="AA23" s="88" t="n">
        <v>0</v>
      </c>
      <c r="AB23" s="93" t="n">
        <f aca="false">U23-T23+AY23</f>
        <v>90</v>
      </c>
      <c r="AC23" s="94" t="n">
        <f aca="false">T23-S23</f>
        <v>-55</v>
      </c>
      <c r="AD23" s="88" t="n">
        <v>136</v>
      </c>
      <c r="AE23" s="95" t="n">
        <f aca="false">IF(AD23&gt;0, U23/(AD23*24),"no data")</f>
        <v>0.980698529411765</v>
      </c>
      <c r="AF23" s="96" t="n">
        <f aca="false">IF(Q23&gt;0,Q23/24,"no data")</f>
        <v>155</v>
      </c>
      <c r="AG23" s="95" t="n">
        <f aca="false">IF(T23&gt;0,(T23/Q23),"no data")</f>
        <v>0.836290322580645</v>
      </c>
      <c r="AH23" s="97" t="n">
        <f aca="false">(1440-((V23*W23)+(X23*Y23)+(Z23*AA23))/(V23+X23+Z23))/1440</f>
        <v>1</v>
      </c>
      <c r="AI23" s="98" t="n">
        <f aca="false">IF(T23&gt;0,(1440-((W23*V23+AS23*AT23)+(Y23*X23+AU23*AV23)+(Z23*AA23+AW23*AX23))/(V23+X23+Z23))/1440,"no data")</f>
        <v>0.880794701986755</v>
      </c>
      <c r="AJ23" s="117" t="n">
        <v>11.6</v>
      </c>
      <c r="AK23" s="121" t="n">
        <v>177.58</v>
      </c>
      <c r="AL23" s="101" t="n">
        <f aca="false">AJ23*AK23</f>
        <v>2059.928</v>
      </c>
      <c r="AM23" s="117" t="n">
        <v>26.497</v>
      </c>
      <c r="AN23" s="119" t="n">
        <v>928</v>
      </c>
      <c r="AO23" s="103" t="n">
        <f aca="false">AM23*AN23</f>
        <v>24589.216</v>
      </c>
      <c r="AP23" s="104" t="n">
        <f aca="false">IF(T23&gt;0,((((AJ23*AK23)+(AM23*AN23))/(T23*1000))*1000000),"no data")</f>
        <v>8566.10221793636</v>
      </c>
      <c r="AQ23" s="105" t="n">
        <f aca="false">R23/24</f>
        <v>131.916666666667</v>
      </c>
      <c r="AR23" s="35"/>
      <c r="AS23" s="88" t="n">
        <v>0</v>
      </c>
      <c r="AT23" s="106" t="n">
        <v>0</v>
      </c>
      <c r="AU23" s="106" t="n">
        <v>0</v>
      </c>
      <c r="AV23" s="88" t="n">
        <v>0</v>
      </c>
      <c r="AW23" s="106" t="n">
        <v>18</v>
      </c>
      <c r="AX23" s="88" t="n">
        <v>1440</v>
      </c>
      <c r="AY23" s="88" t="n">
        <v>0</v>
      </c>
      <c r="BA23" s="107" t="n">
        <v>1044</v>
      </c>
      <c r="BB23" s="107" t="n">
        <v>1085</v>
      </c>
      <c r="BC23" s="107" t="n">
        <v>1072</v>
      </c>
      <c r="BD23" s="107" t="n">
        <f aca="false">BB23-BA23</f>
        <v>41</v>
      </c>
      <c r="BE23" s="107" t="n">
        <f aca="false">AP23</f>
        <v>8566.10221793636</v>
      </c>
      <c r="BF23" s="159" t="n">
        <f aca="false">BC23/24</f>
        <v>44.6666666666667</v>
      </c>
      <c r="BG23" s="109" t="n">
        <v>0</v>
      </c>
      <c r="BH23" s="110" t="n">
        <v>0</v>
      </c>
      <c r="BI23" s="111" t="n">
        <v>0</v>
      </c>
      <c r="BJ23" s="112" t="n">
        <v>28.13</v>
      </c>
      <c r="BK23" s="112" t="n">
        <v>23.53</v>
      </c>
      <c r="BL23" s="112" t="n">
        <v>31.88</v>
      </c>
      <c r="BM23" s="112" t="n">
        <v>1003.54</v>
      </c>
      <c r="BN23" s="111" t="n">
        <v>50.02</v>
      </c>
      <c r="BO23" s="113" t="n">
        <v>0.9159</v>
      </c>
      <c r="BP23" s="108" t="n">
        <v>82.83</v>
      </c>
      <c r="BQ23" s="108" t="n">
        <v>84.41</v>
      </c>
      <c r="BR23" s="114" t="n">
        <f aca="false">BQ23-BP23</f>
        <v>1.58</v>
      </c>
      <c r="BS23" s="107" t="n">
        <v>12678</v>
      </c>
      <c r="BT23" s="107" t="n">
        <v>12709</v>
      </c>
      <c r="BU23" s="116" t="n">
        <f aca="false">BT23-BS23</f>
        <v>31</v>
      </c>
      <c r="BV23" s="107" t="n">
        <f aca="false">BG23+BH23</f>
        <v>0</v>
      </c>
      <c r="BW23" s="108" t="n">
        <v>0</v>
      </c>
      <c r="BX23" s="108" t="n">
        <v>0</v>
      </c>
      <c r="BZ23" s="108" t="n">
        <v>0</v>
      </c>
      <c r="CA23" s="108" t="n">
        <v>3</v>
      </c>
    </row>
    <row r="24" customFormat="false" ht="15" hidden="false" customHeight="false" outlineLevel="0" collapsed="false">
      <c r="A24" s="84"/>
      <c r="B24" s="85" t="n">
        <v>42754</v>
      </c>
      <c r="C24" s="86" t="n">
        <v>54</v>
      </c>
      <c r="D24" s="87" t="n">
        <v>0.713</v>
      </c>
      <c r="E24" s="89" t="n">
        <v>67</v>
      </c>
      <c r="F24" s="89" t="n">
        <v>45</v>
      </c>
      <c r="G24" s="89" t="n">
        <v>24</v>
      </c>
      <c r="H24" s="89" t="n">
        <v>0</v>
      </c>
      <c r="I24" s="89" t="n">
        <v>24</v>
      </c>
      <c r="J24" s="89" t="n">
        <v>0</v>
      </c>
      <c r="K24" s="89" t="n">
        <v>0</v>
      </c>
      <c r="L24" s="89" t="n">
        <v>0</v>
      </c>
      <c r="M24" s="89" t="n">
        <v>0</v>
      </c>
      <c r="N24" s="89" t="n">
        <v>0</v>
      </c>
      <c r="O24" s="89" t="n">
        <v>0</v>
      </c>
      <c r="P24" s="89" t="n">
        <v>0</v>
      </c>
      <c r="Q24" s="164" t="n">
        <v>3720</v>
      </c>
      <c r="R24" s="91" t="n">
        <v>3196</v>
      </c>
      <c r="S24" s="94" t="n">
        <v>3196</v>
      </c>
      <c r="T24" s="165" t="n">
        <v>3145</v>
      </c>
      <c r="U24" s="165" t="n">
        <v>3236</v>
      </c>
      <c r="V24" s="89" t="n">
        <v>44</v>
      </c>
      <c r="W24" s="89" t="n">
        <v>0</v>
      </c>
      <c r="X24" s="89" t="n">
        <v>46</v>
      </c>
      <c r="Y24" s="89" t="n">
        <v>0</v>
      </c>
      <c r="Z24" s="89" t="n">
        <v>63</v>
      </c>
      <c r="AA24" s="89" t="n">
        <v>0</v>
      </c>
      <c r="AB24" s="93" t="n">
        <f aca="false">U24-T24+AY24</f>
        <v>91</v>
      </c>
      <c r="AC24" s="94" t="n">
        <f aca="false">T24-S24</f>
        <v>-51</v>
      </c>
      <c r="AD24" s="89" t="n">
        <v>138</v>
      </c>
      <c r="AE24" s="95" t="n">
        <f aca="false">IF(AD24&gt;0, U24/(AD24*24),"no data")</f>
        <v>0.977053140096618</v>
      </c>
      <c r="AF24" s="96" t="n">
        <f aca="false">IF(Q24&gt;0,Q24/24,"no data")</f>
        <v>155</v>
      </c>
      <c r="AG24" s="95" t="n">
        <f aca="false">IF(T24&gt;0,(T24/Q24),"no data")</f>
        <v>0.845430107526882</v>
      </c>
      <c r="AH24" s="97" t="n">
        <f aca="false">(1440-((V24*W24)+(X24*Y24)+(Z24*AA24))/(V24+X24+Z24))/1440</f>
        <v>1</v>
      </c>
      <c r="AI24" s="98" t="n">
        <f aca="false">IF(T24&gt;0,(1440-((W24*V24+AS24*AT24)+(Y24*X24+AU24*AV24)+(Z24*AA24+AW24*AX24))/(V24+X24+Z24))/1440,"no data")</f>
        <v>0.882352941176471</v>
      </c>
      <c r="AJ24" s="117" t="n">
        <v>11.605</v>
      </c>
      <c r="AK24" s="121" t="n">
        <v>176.57</v>
      </c>
      <c r="AL24" s="101" t="n">
        <f aca="false">AJ24*AK24</f>
        <v>2049.09485</v>
      </c>
      <c r="AM24" s="117" t="n">
        <v>26.83</v>
      </c>
      <c r="AN24" s="119" t="n">
        <v>927</v>
      </c>
      <c r="AO24" s="103" t="n">
        <f aca="false">AM24*AN24</f>
        <v>24871.41</v>
      </c>
      <c r="AP24" s="104" t="n">
        <f aca="false">IF(T24&gt;0,((((AJ24*AK24)+(AM24*AN24))/(T24*1000))*1000000),"no data")</f>
        <v>8559.77896661367</v>
      </c>
      <c r="AQ24" s="105" t="n">
        <f aca="false">R24/24</f>
        <v>133.166666666667</v>
      </c>
      <c r="AR24" s="35"/>
      <c r="AS24" s="89" t="n">
        <v>0</v>
      </c>
      <c r="AT24" s="89" t="n">
        <v>0</v>
      </c>
      <c r="AU24" s="89" t="n">
        <v>0</v>
      </c>
      <c r="AV24" s="89" t="n">
        <v>0</v>
      </c>
      <c r="AW24" s="89" t="n">
        <v>18</v>
      </c>
      <c r="AX24" s="89" t="n">
        <v>1440</v>
      </c>
      <c r="AY24" s="89" t="n">
        <v>0</v>
      </c>
      <c r="BA24" s="89" t="n">
        <v>1045</v>
      </c>
      <c r="BB24" s="89" t="n">
        <v>1107</v>
      </c>
      <c r="BC24" s="89" t="n">
        <v>1084</v>
      </c>
      <c r="BD24" s="107" t="n">
        <f aca="false">BB24-BA24</f>
        <v>62</v>
      </c>
      <c r="BE24" s="107" t="n">
        <f aca="false">AP24</f>
        <v>8559.77896661367</v>
      </c>
      <c r="BF24" s="159" t="n">
        <f aca="false">BC24/24</f>
        <v>45.1666666666667</v>
      </c>
      <c r="BG24" s="166" t="n">
        <v>0</v>
      </c>
      <c r="BH24" s="166" t="n">
        <v>0</v>
      </c>
      <c r="BI24" s="167" t="n">
        <v>0</v>
      </c>
      <c r="BJ24" s="167" t="n">
        <v>28.27</v>
      </c>
      <c r="BK24" s="167" t="n">
        <v>24.04</v>
      </c>
      <c r="BL24" s="167" t="n">
        <v>31.82</v>
      </c>
      <c r="BM24" s="168" t="n">
        <v>1007.67</v>
      </c>
      <c r="BN24" s="168" t="n">
        <v>50.02</v>
      </c>
      <c r="BO24" s="169" t="n">
        <v>0.9161</v>
      </c>
      <c r="BP24" s="108" t="n">
        <v>82.94</v>
      </c>
      <c r="BQ24" s="108" t="n">
        <v>84.33</v>
      </c>
      <c r="BR24" s="114" t="n">
        <f aca="false">BQ24-BP24</f>
        <v>1.39</v>
      </c>
      <c r="BS24" s="115" t="n">
        <v>12727</v>
      </c>
      <c r="BT24" s="115" t="n">
        <v>12690</v>
      </c>
      <c r="BU24" s="116" t="n">
        <f aca="false">BT24-BS24</f>
        <v>-37</v>
      </c>
      <c r="BV24" s="107" t="n">
        <f aca="false">BG24+BH24</f>
        <v>0</v>
      </c>
      <c r="BW24" s="168" t="n">
        <v>0</v>
      </c>
      <c r="BX24" s="168" t="n">
        <v>0</v>
      </c>
      <c r="BZ24" s="168" t="n">
        <v>0</v>
      </c>
      <c r="CA24" s="168" t="n">
        <v>0</v>
      </c>
    </row>
    <row r="25" customFormat="false" ht="15" hidden="false" customHeight="false" outlineLevel="0" collapsed="false">
      <c r="A25" s="84"/>
      <c r="B25" s="85" t="n">
        <v>42755</v>
      </c>
      <c r="C25" s="86" t="n">
        <v>56.07</v>
      </c>
      <c r="D25" s="87" t="n">
        <v>0.6118</v>
      </c>
      <c r="E25" s="170" t="n">
        <v>69</v>
      </c>
      <c r="F25" s="170" t="n">
        <v>45</v>
      </c>
      <c r="G25" s="88" t="n">
        <v>24</v>
      </c>
      <c r="H25" s="88" t="n">
        <v>0</v>
      </c>
      <c r="I25" s="88" t="n">
        <v>24</v>
      </c>
      <c r="J25" s="88" t="n">
        <v>0</v>
      </c>
      <c r="K25" s="90" t="n">
        <v>0</v>
      </c>
      <c r="L25" s="90" t="n">
        <v>0</v>
      </c>
      <c r="M25" s="90" t="n">
        <v>0</v>
      </c>
      <c r="N25" s="90" t="n">
        <v>0</v>
      </c>
      <c r="O25" s="90" t="n">
        <v>0</v>
      </c>
      <c r="P25" s="90" t="n">
        <v>0</v>
      </c>
      <c r="Q25" s="164" t="n">
        <v>3719</v>
      </c>
      <c r="R25" s="91" t="n">
        <v>3194</v>
      </c>
      <c r="S25" s="171" t="n">
        <v>3194</v>
      </c>
      <c r="T25" s="92" t="n">
        <v>3151</v>
      </c>
      <c r="U25" s="92" t="n">
        <v>3242</v>
      </c>
      <c r="V25" s="88" t="n">
        <v>44</v>
      </c>
      <c r="W25" s="88" t="n">
        <v>0</v>
      </c>
      <c r="X25" s="88" t="n">
        <v>46</v>
      </c>
      <c r="Y25" s="88" t="n">
        <v>0</v>
      </c>
      <c r="Z25" s="88" t="n">
        <v>63</v>
      </c>
      <c r="AA25" s="88" t="n">
        <v>0</v>
      </c>
      <c r="AB25" s="93" t="n">
        <f aca="false">U25-T25+AY25</f>
        <v>91</v>
      </c>
      <c r="AC25" s="94" t="n">
        <f aca="false">T25-S25</f>
        <v>-43</v>
      </c>
      <c r="AD25" s="89" t="n">
        <v>139</v>
      </c>
      <c r="AE25" s="95" t="n">
        <f aca="false">IF(AD25&gt;0, U25/(AD25*24),"no data")</f>
        <v>0.971822541966427</v>
      </c>
      <c r="AF25" s="96" t="n">
        <f aca="false">IF(Q25&gt;0,Q25/24,"no data")</f>
        <v>154.958333333333</v>
      </c>
      <c r="AG25" s="95" t="n">
        <f aca="false">IF(T25&gt;0,(T25/Q25),"no data")</f>
        <v>0.847270771712826</v>
      </c>
      <c r="AH25" s="97" t="n">
        <f aca="false">(1440-((V25*W25)+(X25*Y25)+(Z25*AA25))/(V25+X25+Z25))/1440</f>
        <v>1</v>
      </c>
      <c r="AI25" s="98" t="n">
        <f aca="false">IF(T25&gt;0,(1440-((W25*V25+AS25*AT25)+(Y25*X25+AU25*AV25)+(Z25*AA25+AW25*AX25))/(V25+X25+Z25))/1440,"no data")</f>
        <v>0.882352941176471</v>
      </c>
      <c r="AJ25" s="117" t="n">
        <v>11.62</v>
      </c>
      <c r="AK25" s="121" t="n">
        <v>178.75</v>
      </c>
      <c r="AL25" s="101" t="n">
        <f aca="false">AJ25*AK25</f>
        <v>2077.075</v>
      </c>
      <c r="AM25" s="117" t="n">
        <v>26.684</v>
      </c>
      <c r="AN25" s="119" t="n">
        <v>929</v>
      </c>
      <c r="AO25" s="103" t="n">
        <f aca="false">AM25*AN25</f>
        <v>24789.436</v>
      </c>
      <c r="AP25" s="104" t="n">
        <f aca="false">IF(T25&gt;0,((((AJ25*AK25)+(AM25*AN25))/(T25*1000))*1000000),"no data")</f>
        <v>8526.34433513171</v>
      </c>
      <c r="AQ25" s="105" t="n">
        <f aca="false">R25/24</f>
        <v>133.083333333333</v>
      </c>
      <c r="AR25" s="35"/>
      <c r="AS25" s="88" t="n">
        <v>0</v>
      </c>
      <c r="AT25" s="106" t="n">
        <v>0</v>
      </c>
      <c r="AU25" s="106" t="n">
        <v>0</v>
      </c>
      <c r="AV25" s="88" t="n">
        <v>0</v>
      </c>
      <c r="AW25" s="106" t="n">
        <v>18</v>
      </c>
      <c r="AX25" s="88" t="n">
        <v>1440</v>
      </c>
      <c r="AY25" s="88" t="n">
        <v>0</v>
      </c>
      <c r="BA25" s="107" t="n">
        <v>1047</v>
      </c>
      <c r="BB25" s="107" t="n">
        <v>1110</v>
      </c>
      <c r="BC25" s="107" t="n">
        <v>1085</v>
      </c>
      <c r="BD25" s="107" t="n">
        <f aca="false">BB25-BA25</f>
        <v>63</v>
      </c>
      <c r="BE25" s="107" t="n">
        <f aca="false">AP25</f>
        <v>8526.34433513171</v>
      </c>
      <c r="BF25" s="159" t="n">
        <f aca="false">BC25/24</f>
        <v>45.2083333333333</v>
      </c>
      <c r="BG25" s="109" t="n">
        <v>0</v>
      </c>
      <c r="BH25" s="110" t="n">
        <v>0</v>
      </c>
      <c r="BI25" s="111" t="n">
        <v>0</v>
      </c>
      <c r="BJ25" s="112" t="n">
        <v>28.14</v>
      </c>
      <c r="BK25" s="112" t="n">
        <v>24.07</v>
      </c>
      <c r="BL25" s="112" t="n">
        <v>31.43</v>
      </c>
      <c r="BM25" s="112" t="n">
        <v>1005.21</v>
      </c>
      <c r="BN25" s="111" t="n">
        <v>50.04</v>
      </c>
      <c r="BO25" s="113" t="n">
        <v>0.9156</v>
      </c>
      <c r="BP25" s="108" t="n">
        <v>82.97</v>
      </c>
      <c r="BQ25" s="108" t="n">
        <v>84.3</v>
      </c>
      <c r="BR25" s="114" t="n">
        <f aca="false">BQ25-BP25</f>
        <v>1.33</v>
      </c>
      <c r="BS25" s="108" t="n">
        <v>12670</v>
      </c>
      <c r="BT25" s="108" t="n">
        <v>12618</v>
      </c>
      <c r="BU25" s="116" t="n">
        <f aca="false">BT25-BS25</f>
        <v>-52</v>
      </c>
      <c r="BV25" s="107" t="n">
        <f aca="false">BG25+BH25</f>
        <v>0</v>
      </c>
      <c r="BW25" s="108" t="n">
        <v>0</v>
      </c>
      <c r="BX25" s="108" t="n">
        <v>0</v>
      </c>
      <c r="BZ25" s="108" t="n">
        <v>0</v>
      </c>
      <c r="CA25" s="108" t="n">
        <v>4.83</v>
      </c>
    </row>
    <row r="26" customFormat="false" ht="15" hidden="false" customHeight="false" outlineLevel="0" collapsed="false">
      <c r="A26" s="84"/>
      <c r="B26" s="85" t="n">
        <v>42756</v>
      </c>
      <c r="C26" s="86" t="n">
        <v>58.18</v>
      </c>
      <c r="D26" s="87" t="n">
        <v>0.5892</v>
      </c>
      <c r="E26" s="89" t="n">
        <v>66</v>
      </c>
      <c r="F26" s="89" t="n">
        <v>49</v>
      </c>
      <c r="G26" s="88" t="n">
        <v>24</v>
      </c>
      <c r="H26" s="88" t="n">
        <v>0</v>
      </c>
      <c r="I26" s="88" t="n">
        <v>24</v>
      </c>
      <c r="J26" s="88" t="n">
        <v>0</v>
      </c>
      <c r="K26" s="90" t="n">
        <v>0</v>
      </c>
      <c r="L26" s="90" t="n">
        <v>0</v>
      </c>
      <c r="M26" s="90" t="n">
        <v>0</v>
      </c>
      <c r="N26" s="90" t="n">
        <v>0</v>
      </c>
      <c r="O26" s="90" t="n">
        <v>0</v>
      </c>
      <c r="P26" s="90" t="n">
        <v>0</v>
      </c>
      <c r="Q26" s="164" t="n">
        <v>3720</v>
      </c>
      <c r="R26" s="91" t="n">
        <v>3189</v>
      </c>
      <c r="S26" s="171" t="n">
        <v>3189</v>
      </c>
      <c r="T26" s="92" t="n">
        <v>3130</v>
      </c>
      <c r="U26" s="92" t="n">
        <v>3221</v>
      </c>
      <c r="V26" s="88" t="n">
        <v>43</v>
      </c>
      <c r="W26" s="89" t="n">
        <v>0</v>
      </c>
      <c r="X26" s="89" t="n">
        <v>46</v>
      </c>
      <c r="Y26" s="89" t="n">
        <v>0</v>
      </c>
      <c r="Z26" s="89" t="n">
        <v>63</v>
      </c>
      <c r="AA26" s="89" t="n">
        <v>0</v>
      </c>
      <c r="AB26" s="93" t="n">
        <f aca="false">U26-T26+AY26</f>
        <v>91</v>
      </c>
      <c r="AC26" s="94" t="n">
        <f aca="false">T26-S26</f>
        <v>-59</v>
      </c>
      <c r="AD26" s="89" t="n">
        <v>137</v>
      </c>
      <c r="AE26" s="95" t="n">
        <f aca="false">IF(AD26&gt;0, U26/(AD26*24),"no data")</f>
        <v>0.979622871046229</v>
      </c>
      <c r="AF26" s="96" t="n">
        <f aca="false">IF(Q26&gt;0,Q26/24,"no data")</f>
        <v>155</v>
      </c>
      <c r="AG26" s="95" t="n">
        <f aca="false">IF(T26&gt;0,(T26/Q26),"no data")</f>
        <v>0.841397849462366</v>
      </c>
      <c r="AH26" s="97" t="n">
        <f aca="false">(1440-((V26*W26)+(X26*Y26)+(Z26*AA26))/(V26+X26+Z26))/1440</f>
        <v>1</v>
      </c>
      <c r="AI26" s="98" t="n">
        <f aca="false">IF(T26&gt;0,(1440-((W26*V26+AS26*AT26)+(Y26*X26+AU26*AV26)+(Z26*AA26+AW26*AX26))/(V26+X26+Z26))/1440,"no data")</f>
        <v>0.881578947368421</v>
      </c>
      <c r="AJ26" s="117" t="n">
        <v>11.635</v>
      </c>
      <c r="AK26" s="121" t="n">
        <v>178.94</v>
      </c>
      <c r="AL26" s="101" t="n">
        <f aca="false">AJ26*AK26</f>
        <v>2081.9669</v>
      </c>
      <c r="AM26" s="117" t="n">
        <v>26.511</v>
      </c>
      <c r="AN26" s="119" t="n">
        <v>929</v>
      </c>
      <c r="AO26" s="103" t="n">
        <f aca="false">AM26*AN26</f>
        <v>24628.719</v>
      </c>
      <c r="AP26" s="104" t="n">
        <f aca="false">IF(T26&gt;0,((((AJ26*AK26)+(AM26*AN26))/(T26*1000))*1000000),"no data")</f>
        <v>8533.76546325879</v>
      </c>
      <c r="AQ26" s="105" t="n">
        <f aca="false">R26/24</f>
        <v>132.875</v>
      </c>
      <c r="AR26" s="35"/>
      <c r="AS26" s="88" t="n">
        <v>0</v>
      </c>
      <c r="AT26" s="106" t="n">
        <v>0</v>
      </c>
      <c r="AU26" s="106" t="n">
        <v>0</v>
      </c>
      <c r="AV26" s="88" t="n">
        <v>0</v>
      </c>
      <c r="AW26" s="106" t="n">
        <v>18</v>
      </c>
      <c r="AX26" s="88" t="n">
        <v>1440</v>
      </c>
      <c r="AY26" s="88" t="n">
        <v>0</v>
      </c>
      <c r="BA26" s="107" t="n">
        <v>1039</v>
      </c>
      <c r="BB26" s="107" t="n">
        <v>1101</v>
      </c>
      <c r="BC26" s="107" t="n">
        <v>1081</v>
      </c>
      <c r="BD26" s="107" t="n">
        <f aca="false">BB26-BA26</f>
        <v>62</v>
      </c>
      <c r="BE26" s="107" t="n">
        <f aca="false">AP26</f>
        <v>8533.76546325879</v>
      </c>
      <c r="BF26" s="159" t="n">
        <f aca="false">BC26/24</f>
        <v>45.0416666666667</v>
      </c>
      <c r="BG26" s="109" t="n">
        <v>0</v>
      </c>
      <c r="BH26" s="110" t="n">
        <v>0</v>
      </c>
      <c r="BI26" s="111" t="n">
        <v>0</v>
      </c>
      <c r="BJ26" s="112" t="n">
        <v>28.06</v>
      </c>
      <c r="BK26" s="112" t="n">
        <v>23.88</v>
      </c>
      <c r="BL26" s="112" t="n">
        <v>31.56</v>
      </c>
      <c r="BM26" s="112" t="n">
        <v>1002.38</v>
      </c>
      <c r="BN26" s="111" t="n">
        <v>50.07</v>
      </c>
      <c r="BO26" s="113" t="n">
        <v>0.9156</v>
      </c>
      <c r="BP26" s="108" t="n">
        <v>83.1</v>
      </c>
      <c r="BQ26" s="108" t="n">
        <v>84.4</v>
      </c>
      <c r="BR26" s="114" t="n">
        <f aca="false">BQ26-BP26</f>
        <v>1.30000000000001</v>
      </c>
      <c r="BS26" s="108" t="n">
        <v>12705</v>
      </c>
      <c r="BT26" s="108" t="n">
        <v>12681</v>
      </c>
      <c r="BU26" s="116" t="n">
        <f aca="false">BT26-BS26</f>
        <v>-24</v>
      </c>
      <c r="BV26" s="107" t="n">
        <f aca="false">BG26+BH26</f>
        <v>0</v>
      </c>
      <c r="BW26" s="108" t="n">
        <v>0</v>
      </c>
      <c r="BX26" s="108" t="n">
        <v>0</v>
      </c>
      <c r="BZ26" s="108" t="n">
        <v>0</v>
      </c>
      <c r="CA26" s="108" t="n">
        <v>0</v>
      </c>
    </row>
    <row r="27" customFormat="false" ht="12.75" hidden="false" customHeight="true" outlineLevel="0" collapsed="false">
      <c r="A27" s="84" t="s">
        <v>90</v>
      </c>
      <c r="B27" s="124" t="n">
        <v>42757</v>
      </c>
      <c r="C27" s="125" t="n">
        <v>57.87</v>
      </c>
      <c r="D27" s="151" t="n">
        <v>0.6386</v>
      </c>
      <c r="E27" s="128" t="n">
        <v>68</v>
      </c>
      <c r="F27" s="128" t="n">
        <v>47</v>
      </c>
      <c r="G27" s="128" t="n">
        <v>24</v>
      </c>
      <c r="H27" s="128" t="n">
        <v>0</v>
      </c>
      <c r="I27" s="128" t="n">
        <v>24</v>
      </c>
      <c r="J27" s="128" t="n">
        <v>0</v>
      </c>
      <c r="K27" s="172" t="n">
        <v>0</v>
      </c>
      <c r="L27" s="172" t="n">
        <v>0</v>
      </c>
      <c r="M27" s="172" t="n">
        <v>0</v>
      </c>
      <c r="N27" s="172" t="n">
        <v>0</v>
      </c>
      <c r="O27" s="172" t="n">
        <v>0</v>
      </c>
      <c r="P27" s="172" t="n">
        <v>0</v>
      </c>
      <c r="Q27" s="173" t="n">
        <v>3720</v>
      </c>
      <c r="R27" s="131" t="n">
        <v>3175</v>
      </c>
      <c r="S27" s="131" t="n">
        <v>3175</v>
      </c>
      <c r="T27" s="132" t="n">
        <v>3125</v>
      </c>
      <c r="U27" s="132" t="n">
        <v>3217</v>
      </c>
      <c r="V27" s="128" t="n">
        <v>43</v>
      </c>
      <c r="W27" s="128" t="n">
        <v>0</v>
      </c>
      <c r="X27" s="128" t="n">
        <v>46</v>
      </c>
      <c r="Y27" s="128" t="n">
        <v>0</v>
      </c>
      <c r="Z27" s="128" t="n">
        <v>63</v>
      </c>
      <c r="AA27" s="128" t="n">
        <v>0</v>
      </c>
      <c r="AB27" s="133" t="n">
        <f aca="false">U27-T27+AY27</f>
        <v>92</v>
      </c>
      <c r="AC27" s="134" t="n">
        <f aca="false">T27-S27</f>
        <v>-50</v>
      </c>
      <c r="AD27" s="128" t="n">
        <v>138</v>
      </c>
      <c r="AE27" s="135" t="n">
        <f aca="false">IF(AD27&gt;0, U27/(AD27*24),"no data")</f>
        <v>0.971316425120773</v>
      </c>
      <c r="AF27" s="136" t="n">
        <f aca="false">IF(Q27&gt;0,Q27/24,"no data")</f>
        <v>155</v>
      </c>
      <c r="AG27" s="135" t="n">
        <f aca="false">IF(T27&gt;0,(T27/Q27),"no data")</f>
        <v>0.84005376344086</v>
      </c>
      <c r="AH27" s="137" t="n">
        <f aca="false">(1440-((V27*W27)+(X27*Y27)+(Z27*AA27))/(V27+X27+Z27))/1440</f>
        <v>1</v>
      </c>
      <c r="AI27" s="138" t="n">
        <f aca="false">IF(T27&gt;0,(1440-((W27*V27+AS27*AT27)+(Y27*X27+AU27*AV27)+(Z27*AA27+AW27*AX27))/(V27+X27+Z27))/1440,"no data")</f>
        <v>0.881578947368421</v>
      </c>
      <c r="AJ27" s="117" t="n">
        <v>11.675</v>
      </c>
      <c r="AK27" s="121" t="n">
        <v>179.27</v>
      </c>
      <c r="AL27" s="154" t="n">
        <f aca="false">AJ27*AK27</f>
        <v>2092.97725</v>
      </c>
      <c r="AM27" s="117" t="n">
        <v>26.474</v>
      </c>
      <c r="AN27" s="119" t="n">
        <v>925</v>
      </c>
      <c r="AO27" s="140" t="n">
        <f aca="false">AM27*AN27</f>
        <v>24488.45</v>
      </c>
      <c r="AP27" s="141" t="n">
        <f aca="false">IF(T27&gt;0,((((AJ27*AK27)+(AM27*AN27))/(T27*1000))*1000000),"no data")</f>
        <v>8506.05672</v>
      </c>
      <c r="AQ27" s="142" t="n">
        <f aca="false">R27/24</f>
        <v>132.291666666667</v>
      </c>
      <c r="AR27" s="35"/>
      <c r="AS27" s="127" t="n">
        <v>0</v>
      </c>
      <c r="AT27" s="144" t="n">
        <v>0</v>
      </c>
      <c r="AU27" s="144" t="n">
        <v>0</v>
      </c>
      <c r="AV27" s="127" t="n">
        <v>0</v>
      </c>
      <c r="AW27" s="144" t="n">
        <v>18</v>
      </c>
      <c r="AX27" s="127" t="n">
        <v>1440</v>
      </c>
      <c r="AY27" s="127" t="n">
        <v>0</v>
      </c>
      <c r="BA27" s="145" t="n">
        <v>1038</v>
      </c>
      <c r="BB27" s="145" t="n">
        <v>1096</v>
      </c>
      <c r="BC27" s="145" t="n">
        <v>1083</v>
      </c>
      <c r="BD27" s="145" t="n">
        <f aca="false">BB27-BA27</f>
        <v>58</v>
      </c>
      <c r="BE27" s="145" t="n">
        <f aca="false">AP27</f>
        <v>8506.05672</v>
      </c>
      <c r="BF27" s="147" t="n">
        <f aca="false">BC27/24</f>
        <v>45.125</v>
      </c>
      <c r="BG27" s="174" t="n">
        <v>0</v>
      </c>
      <c r="BH27" s="175" t="n">
        <v>0</v>
      </c>
      <c r="BI27" s="176" t="n">
        <v>0</v>
      </c>
      <c r="BJ27" s="177" t="n">
        <v>28.08</v>
      </c>
      <c r="BK27" s="177" t="n">
        <v>23.92</v>
      </c>
      <c r="BL27" s="177" t="n">
        <v>31.55</v>
      </c>
      <c r="BM27" s="177" t="n">
        <v>1003.63</v>
      </c>
      <c r="BN27" s="177" t="n">
        <v>50.02</v>
      </c>
      <c r="BO27" s="178" t="n">
        <v>0.9158</v>
      </c>
      <c r="BP27" s="177" t="n">
        <v>82.84</v>
      </c>
      <c r="BQ27" s="177" t="n">
        <v>84.39</v>
      </c>
      <c r="BR27" s="114" t="n">
        <f aca="false">BQ27-BP27</f>
        <v>1.55</v>
      </c>
      <c r="BS27" s="177" t="n">
        <v>12740</v>
      </c>
      <c r="BT27" s="177" t="n">
        <v>12725</v>
      </c>
      <c r="BU27" s="116" t="n">
        <f aca="false">BT27-BS27</f>
        <v>-15</v>
      </c>
      <c r="BV27" s="145" t="n">
        <f aca="false">BG27+BH27</f>
        <v>0</v>
      </c>
      <c r="BW27" s="147" t="n">
        <v>0</v>
      </c>
      <c r="BX27" s="147" t="n">
        <v>0</v>
      </c>
      <c r="BZ27" s="147" t="n">
        <v>0</v>
      </c>
      <c r="CA27" s="147" t="n">
        <v>3.38</v>
      </c>
    </row>
    <row r="28" customFormat="false" ht="15" hidden="false" customHeight="false" outlineLevel="0" collapsed="false">
      <c r="A28" s="84"/>
      <c r="B28" s="124" t="n">
        <v>42758</v>
      </c>
      <c r="C28" s="125" t="n">
        <v>59</v>
      </c>
      <c r="D28" s="151" t="n">
        <v>0.624</v>
      </c>
      <c r="E28" s="128" t="n">
        <v>69</v>
      </c>
      <c r="F28" s="128" t="n">
        <v>49</v>
      </c>
      <c r="G28" s="128" t="n">
        <v>24</v>
      </c>
      <c r="H28" s="128" t="n">
        <v>0</v>
      </c>
      <c r="I28" s="128" t="n">
        <v>24</v>
      </c>
      <c r="J28" s="128" t="n">
        <v>0</v>
      </c>
      <c r="K28" s="172" t="n">
        <v>0</v>
      </c>
      <c r="L28" s="172" t="n">
        <v>0</v>
      </c>
      <c r="M28" s="172" t="n">
        <v>0</v>
      </c>
      <c r="N28" s="172" t="n">
        <v>0</v>
      </c>
      <c r="O28" s="172" t="n">
        <v>0</v>
      </c>
      <c r="P28" s="172" t="n">
        <v>0</v>
      </c>
      <c r="Q28" s="173" t="n">
        <v>3720</v>
      </c>
      <c r="R28" s="131" t="n">
        <v>3158</v>
      </c>
      <c r="S28" s="131" t="n">
        <v>3158</v>
      </c>
      <c r="T28" s="132" t="n">
        <v>3108</v>
      </c>
      <c r="U28" s="132" t="n">
        <v>3199</v>
      </c>
      <c r="V28" s="128" t="n">
        <v>43</v>
      </c>
      <c r="W28" s="128" t="n">
        <v>0</v>
      </c>
      <c r="X28" s="128" t="n">
        <v>45</v>
      </c>
      <c r="Y28" s="128" t="n">
        <v>0</v>
      </c>
      <c r="Z28" s="128" t="n">
        <v>63</v>
      </c>
      <c r="AA28" s="128" t="n">
        <v>0</v>
      </c>
      <c r="AB28" s="133" t="n">
        <f aca="false">U28-T28+AY28</f>
        <v>91</v>
      </c>
      <c r="AC28" s="134" t="n">
        <f aca="false">T28-S28</f>
        <v>-50</v>
      </c>
      <c r="AD28" s="128" t="n">
        <v>137</v>
      </c>
      <c r="AE28" s="135" t="n">
        <f aca="false">IF(AD28&gt;0, U28/(AD28*24),"no data")</f>
        <v>0.972931873479319</v>
      </c>
      <c r="AF28" s="136" t="n">
        <f aca="false">IF(Q28&gt;0,Q28/24,"no data")</f>
        <v>155</v>
      </c>
      <c r="AG28" s="135" t="n">
        <f aca="false">IF(T28&gt;0,(T28/Q28),"no data")</f>
        <v>0.835483870967742</v>
      </c>
      <c r="AH28" s="137" t="n">
        <f aca="false">(1440-((V28*W28)+(X28*Y28)+(Z28*AA28))/(V28+X28+Z28))/1440</f>
        <v>1</v>
      </c>
      <c r="AI28" s="138" t="n">
        <f aca="false">IF(T28&gt;0,(1440-((W28*V28+AS28*AT28)+(Y28*X28+AU28*AV28)+(Z28*AA28+AW28*AX28))/(V28+X28+Z28))/1440,"no data")</f>
        <v>0.880794701986755</v>
      </c>
      <c r="AJ28" s="117" t="n">
        <v>11.69</v>
      </c>
      <c r="AK28" s="121" t="n">
        <v>180.02</v>
      </c>
      <c r="AL28" s="154" t="n">
        <f aca="false">AJ28*AK28</f>
        <v>2104.4338</v>
      </c>
      <c r="AM28" s="117" t="n">
        <v>26.624</v>
      </c>
      <c r="AN28" s="119" t="n">
        <v>916.2</v>
      </c>
      <c r="AO28" s="140" t="n">
        <f aca="false">AM28*AN28</f>
        <v>24392.9088</v>
      </c>
      <c r="AP28" s="141" t="n">
        <f aca="false">IF(T28&gt;0,((((AJ28*AK28)+(AM28*AN28))/(T28*1000))*1000000),"no data")</f>
        <v>8525.52850707851</v>
      </c>
      <c r="AQ28" s="142" t="n">
        <f aca="false">R28/24</f>
        <v>131.583333333333</v>
      </c>
      <c r="AR28" s="35"/>
      <c r="AS28" s="127" t="n">
        <v>0</v>
      </c>
      <c r="AT28" s="144" t="n">
        <v>0</v>
      </c>
      <c r="AU28" s="127" t="n">
        <v>0</v>
      </c>
      <c r="AV28" s="127" t="n">
        <v>0</v>
      </c>
      <c r="AW28" s="144" t="n">
        <v>18</v>
      </c>
      <c r="AX28" s="127" t="n">
        <v>1440</v>
      </c>
      <c r="AY28" s="127" t="n">
        <v>0</v>
      </c>
      <c r="BA28" s="145" t="n">
        <v>1029</v>
      </c>
      <c r="BB28" s="145" t="n">
        <v>1092</v>
      </c>
      <c r="BC28" s="145" t="n">
        <v>1078</v>
      </c>
      <c r="BD28" s="145" t="n">
        <f aca="false">BB28-BA28</f>
        <v>63</v>
      </c>
      <c r="BE28" s="145" t="n">
        <f aca="false">AP28</f>
        <v>8525.52850707851</v>
      </c>
      <c r="BF28" s="147" t="n">
        <f aca="false">BC28/24</f>
        <v>44.9166666666667</v>
      </c>
      <c r="BG28" s="174" t="n">
        <v>0</v>
      </c>
      <c r="BH28" s="175" t="n">
        <v>0</v>
      </c>
      <c r="BI28" s="176" t="n">
        <v>0</v>
      </c>
      <c r="BJ28" s="177" t="n">
        <v>28.3</v>
      </c>
      <c r="BK28" s="177" t="n">
        <v>24.2</v>
      </c>
      <c r="BL28" s="177" t="n">
        <v>31.3</v>
      </c>
      <c r="BM28" s="179" t="n">
        <v>1002.8</v>
      </c>
      <c r="BN28" s="177" t="n">
        <v>50.05</v>
      </c>
      <c r="BO28" s="178" t="n">
        <v>0.9161</v>
      </c>
      <c r="BP28" s="177" t="n">
        <v>82.77</v>
      </c>
      <c r="BQ28" s="177" t="n">
        <v>84.25</v>
      </c>
      <c r="BR28" s="114" t="n">
        <f aca="false">BQ28-BP28</f>
        <v>1.48</v>
      </c>
      <c r="BS28" s="177" t="n">
        <v>12924</v>
      </c>
      <c r="BT28" s="177" t="n">
        <v>12875</v>
      </c>
      <c r="BU28" s="116" t="n">
        <f aca="false">BT28-BS28</f>
        <v>-49</v>
      </c>
      <c r="BV28" s="145" t="n">
        <f aca="false">BG28+BH28</f>
        <v>0</v>
      </c>
      <c r="BW28" s="147" t="n">
        <v>0</v>
      </c>
      <c r="BX28" s="147" t="n">
        <v>0</v>
      </c>
      <c r="BZ28" s="147" t="n">
        <v>0</v>
      </c>
      <c r="CA28" s="147" t="n">
        <v>0</v>
      </c>
    </row>
    <row r="29" customFormat="false" ht="15" hidden="false" customHeight="false" outlineLevel="0" collapsed="false">
      <c r="A29" s="84"/>
      <c r="B29" s="124" t="n">
        <v>42759</v>
      </c>
      <c r="C29" s="125" t="n">
        <v>57</v>
      </c>
      <c r="D29" s="151" t="n">
        <v>0.76</v>
      </c>
      <c r="E29" s="128" t="n">
        <v>61</v>
      </c>
      <c r="F29" s="128" t="n">
        <v>55</v>
      </c>
      <c r="G29" s="128" t="n">
        <v>24</v>
      </c>
      <c r="H29" s="128" t="n">
        <v>0</v>
      </c>
      <c r="I29" s="128" t="n">
        <v>24</v>
      </c>
      <c r="J29" s="128" t="n">
        <v>0</v>
      </c>
      <c r="K29" s="172" t="n">
        <v>0</v>
      </c>
      <c r="L29" s="172" t="n">
        <v>0</v>
      </c>
      <c r="M29" s="172" t="n">
        <v>0</v>
      </c>
      <c r="N29" s="172" t="n">
        <v>0</v>
      </c>
      <c r="O29" s="172" t="n">
        <v>0</v>
      </c>
      <c r="P29" s="172" t="n">
        <v>0</v>
      </c>
      <c r="Q29" s="173" t="n">
        <v>3720</v>
      </c>
      <c r="R29" s="131" t="n">
        <v>3132</v>
      </c>
      <c r="S29" s="131" t="n">
        <v>3132</v>
      </c>
      <c r="T29" s="132" t="n">
        <v>3080</v>
      </c>
      <c r="U29" s="132" t="n">
        <v>3173</v>
      </c>
      <c r="V29" s="128" t="n">
        <v>42</v>
      </c>
      <c r="W29" s="128" t="n">
        <v>0</v>
      </c>
      <c r="X29" s="128" t="n">
        <v>45</v>
      </c>
      <c r="Y29" s="128" t="n">
        <v>0</v>
      </c>
      <c r="Z29" s="128" t="n">
        <v>65</v>
      </c>
      <c r="AA29" s="128" t="n">
        <v>0</v>
      </c>
      <c r="AB29" s="133" t="n">
        <f aca="false">U29-T29+AY29</f>
        <v>93</v>
      </c>
      <c r="AC29" s="134" t="n">
        <f aca="false">T29-S29</f>
        <v>-52</v>
      </c>
      <c r="AD29" s="128" t="n">
        <v>133</v>
      </c>
      <c r="AE29" s="135" t="n">
        <f aca="false">IF(AD29&gt;0, U29/(AD29*24),"no data")</f>
        <v>0.994047619047619</v>
      </c>
      <c r="AF29" s="136" t="n">
        <f aca="false">IF(Q29&gt;0,Q29/24,"no data")</f>
        <v>155</v>
      </c>
      <c r="AG29" s="135" t="n">
        <f aca="false">IF(T29&gt;0,(T29/Q29),"no data")</f>
        <v>0.827956989247312</v>
      </c>
      <c r="AH29" s="137" t="n">
        <f aca="false">(1440-((V29*W29)+(X29*Y29)+(Z29*AA29))/(V29+X29+Z29))/1440</f>
        <v>1</v>
      </c>
      <c r="AI29" s="138" t="n">
        <f aca="false">IF(T29&gt;0,(1440-((W29*V29+AS29*AT29)+(Y29*X29+AU29*AV29)+(Z29*AA29+AW29*AX29))/(V29+X29+Z29))/1440,"no data")</f>
        <v>0.868421052631579</v>
      </c>
      <c r="AJ29" s="117" t="n">
        <v>11.71</v>
      </c>
      <c r="AK29" s="121" t="n">
        <v>177.72</v>
      </c>
      <c r="AL29" s="154" t="n">
        <f aca="false">AJ29*AK29</f>
        <v>2081.1012</v>
      </c>
      <c r="AM29" s="117" t="n">
        <v>26.08</v>
      </c>
      <c r="AN29" s="119" t="n">
        <v>925.228</v>
      </c>
      <c r="AO29" s="140" t="n">
        <f aca="false">AM29*AN29</f>
        <v>24129.94624</v>
      </c>
      <c r="AP29" s="141" t="n">
        <f aca="false">IF(T29&gt;0,((((AJ29*AK29)+(AM29*AN29))/(T29*1000))*1000000),"no data")</f>
        <v>8510.08033766234</v>
      </c>
      <c r="AQ29" s="142" t="n">
        <f aca="false">R29/24</f>
        <v>130.5</v>
      </c>
      <c r="AR29" s="35"/>
      <c r="AS29" s="127" t="n">
        <v>0</v>
      </c>
      <c r="AT29" s="144" t="n">
        <v>0</v>
      </c>
      <c r="AU29" s="144" t="n">
        <v>0</v>
      </c>
      <c r="AV29" s="127" t="n">
        <v>0</v>
      </c>
      <c r="AW29" s="144" t="n">
        <v>20</v>
      </c>
      <c r="AX29" s="127" t="n">
        <v>1440</v>
      </c>
      <c r="AY29" s="127" t="n">
        <v>0</v>
      </c>
      <c r="BA29" s="145" t="n">
        <v>1020</v>
      </c>
      <c r="BB29" s="145" t="n">
        <v>1079</v>
      </c>
      <c r="BC29" s="145" t="n">
        <v>1074</v>
      </c>
      <c r="BD29" s="145" t="n">
        <f aca="false">BB29-BA29</f>
        <v>59</v>
      </c>
      <c r="BE29" s="145" t="n">
        <f aca="false">AP29</f>
        <v>8510.08033766234</v>
      </c>
      <c r="BF29" s="147" t="n">
        <f aca="false">BC29/24</f>
        <v>44.75</v>
      </c>
      <c r="BG29" s="174" t="n">
        <v>0</v>
      </c>
      <c r="BH29" s="175" t="n">
        <v>0</v>
      </c>
      <c r="BI29" s="176" t="n">
        <v>0</v>
      </c>
      <c r="BJ29" s="177" t="n">
        <v>27.8</v>
      </c>
      <c r="BK29" s="177" t="n">
        <v>23.7</v>
      </c>
      <c r="BL29" s="177" t="n">
        <v>31.2</v>
      </c>
      <c r="BM29" s="179" t="n">
        <v>1001.9</v>
      </c>
      <c r="BN29" s="176" t="n">
        <v>49.98</v>
      </c>
      <c r="BO29" s="178" t="n">
        <v>0.9162</v>
      </c>
      <c r="BP29" s="177" t="n">
        <v>82.95</v>
      </c>
      <c r="BQ29" s="177" t="n">
        <v>84.52</v>
      </c>
      <c r="BR29" s="114" t="n">
        <f aca="false">BQ29-BP29</f>
        <v>1.56999999999999</v>
      </c>
      <c r="BS29" s="177" t="n">
        <v>12811</v>
      </c>
      <c r="BT29" s="177" t="n">
        <v>12809</v>
      </c>
      <c r="BU29" s="116" t="n">
        <f aca="false">BT29-BS29</f>
        <v>-2</v>
      </c>
      <c r="BV29" s="145" t="n">
        <f aca="false">BG29+BH29</f>
        <v>0</v>
      </c>
      <c r="BW29" s="147" t="n">
        <v>0</v>
      </c>
      <c r="BX29" s="147" t="n">
        <v>0</v>
      </c>
      <c r="BZ29" s="147" t="n">
        <v>0</v>
      </c>
      <c r="CA29" s="147" t="n">
        <v>3.02</v>
      </c>
    </row>
    <row r="30" customFormat="false" ht="15" hidden="false" customHeight="false" outlineLevel="0" collapsed="false">
      <c r="A30" s="84"/>
      <c r="B30" s="124" t="n">
        <v>42760</v>
      </c>
      <c r="C30" s="125" t="n">
        <v>58.4</v>
      </c>
      <c r="D30" s="151" t="n">
        <v>0.81</v>
      </c>
      <c r="E30" s="128" t="n">
        <v>65</v>
      </c>
      <c r="F30" s="128" t="n">
        <v>54</v>
      </c>
      <c r="G30" s="128" t="n">
        <v>24</v>
      </c>
      <c r="H30" s="128" t="n">
        <v>0</v>
      </c>
      <c r="I30" s="128" t="n">
        <v>24</v>
      </c>
      <c r="J30" s="128" t="n">
        <v>0</v>
      </c>
      <c r="K30" s="172" t="n">
        <v>0</v>
      </c>
      <c r="L30" s="172" t="n">
        <v>0</v>
      </c>
      <c r="M30" s="172" t="n">
        <v>0</v>
      </c>
      <c r="N30" s="172" t="n">
        <v>0</v>
      </c>
      <c r="O30" s="172" t="n">
        <v>0</v>
      </c>
      <c r="P30" s="172" t="n">
        <v>0</v>
      </c>
      <c r="Q30" s="173" t="n">
        <v>3720</v>
      </c>
      <c r="R30" s="131" t="n">
        <v>3107</v>
      </c>
      <c r="S30" s="131" t="n">
        <v>3107</v>
      </c>
      <c r="T30" s="132" t="n">
        <v>3053</v>
      </c>
      <c r="U30" s="132" t="n">
        <v>3147</v>
      </c>
      <c r="V30" s="128" t="n">
        <v>42</v>
      </c>
      <c r="W30" s="128" t="n">
        <v>0</v>
      </c>
      <c r="X30" s="128" t="n">
        <v>44</v>
      </c>
      <c r="Y30" s="128" t="n">
        <v>0</v>
      </c>
      <c r="Z30" s="128" t="n">
        <v>65</v>
      </c>
      <c r="AA30" s="128" t="n">
        <v>0</v>
      </c>
      <c r="AB30" s="133" t="n">
        <f aca="false">U30-T30+AY30</f>
        <v>94</v>
      </c>
      <c r="AC30" s="134" t="n">
        <f aca="false">T30-S30</f>
        <v>-54</v>
      </c>
      <c r="AD30" s="128" t="n">
        <v>133</v>
      </c>
      <c r="AE30" s="135" t="n">
        <f aca="false">IF(AD30&gt;0, U30/(AD30*24),"no data")</f>
        <v>0.985902255639098</v>
      </c>
      <c r="AF30" s="136" t="n">
        <f aca="false">IF(Q30&gt;0,Q30/24,"no data")</f>
        <v>155</v>
      </c>
      <c r="AG30" s="135" t="n">
        <f aca="false">IF(T30&gt;0,(T30/Q30),"no data")</f>
        <v>0.820698924731183</v>
      </c>
      <c r="AH30" s="137" t="n">
        <f aca="false">(1440-((V30*W30)+(X30*Y30)+(Z30*AA30))/(V30+X30+Z30))/1440</f>
        <v>1</v>
      </c>
      <c r="AI30" s="138" t="n">
        <f aca="false">IF(T30&gt;0,(1440-((W30*V30+AS30*AT30)+(Y30*X30+AU30*AV30)+(Z30*AA30+AW30*AX30))/(V30+X30+Z30))/1440,"no data")</f>
        <v>0.867549668874172</v>
      </c>
      <c r="AJ30" s="117" t="n">
        <v>11.65</v>
      </c>
      <c r="AK30" s="121" t="n">
        <v>175.67</v>
      </c>
      <c r="AL30" s="154" t="n">
        <f aca="false">AJ30*AK30</f>
        <v>2046.5555</v>
      </c>
      <c r="AM30" s="117" t="n">
        <v>25.762</v>
      </c>
      <c r="AN30" s="119" t="n">
        <v>931</v>
      </c>
      <c r="AO30" s="140" t="n">
        <f aca="false">AM30*AN30</f>
        <v>23984.422</v>
      </c>
      <c r="AP30" s="141" t="n">
        <f aca="false">IF(T30&gt;0,((((AJ30*AK30)+(AM30*AN30))/(T30*1000))*1000000),"no data")</f>
        <v>8526.3601375696</v>
      </c>
      <c r="AQ30" s="142" t="n">
        <f aca="false">R30/24</f>
        <v>129.458333333333</v>
      </c>
      <c r="AR30" s="35"/>
      <c r="AS30" s="127" t="n">
        <v>0</v>
      </c>
      <c r="AT30" s="144" t="n">
        <v>0</v>
      </c>
      <c r="AU30" s="144" t="n">
        <v>0</v>
      </c>
      <c r="AV30" s="127" t="n">
        <v>0</v>
      </c>
      <c r="AW30" s="144" t="n">
        <v>20</v>
      </c>
      <c r="AX30" s="127" t="n">
        <v>1440</v>
      </c>
      <c r="AY30" s="127" t="n">
        <v>0</v>
      </c>
      <c r="BA30" s="145" t="n">
        <v>1010</v>
      </c>
      <c r="BB30" s="145" t="n">
        <v>1067</v>
      </c>
      <c r="BC30" s="145" t="n">
        <v>1070</v>
      </c>
      <c r="BD30" s="145" t="n">
        <f aca="false">BB30-BA30</f>
        <v>57</v>
      </c>
      <c r="BE30" s="145" t="n">
        <f aca="false">AP30</f>
        <v>8526.3601375696</v>
      </c>
      <c r="BF30" s="147" t="n">
        <f aca="false">BC30/24</f>
        <v>44.5833333333333</v>
      </c>
      <c r="BG30" s="174" t="n">
        <v>0</v>
      </c>
      <c r="BH30" s="175" t="n">
        <v>0</v>
      </c>
      <c r="BI30" s="176" t="n">
        <v>0</v>
      </c>
      <c r="BJ30" s="177" t="n">
        <v>27.3</v>
      </c>
      <c r="BK30" s="179" t="n">
        <v>23.2</v>
      </c>
      <c r="BL30" s="177" t="n">
        <v>31.1</v>
      </c>
      <c r="BM30" s="177" t="n">
        <v>1000.1</v>
      </c>
      <c r="BN30" s="177" t="n">
        <v>49.9</v>
      </c>
      <c r="BO30" s="178" t="n">
        <v>0.917</v>
      </c>
      <c r="BP30" s="177" t="n">
        <v>83.08</v>
      </c>
      <c r="BQ30" s="176" t="n">
        <v>84.63</v>
      </c>
      <c r="BR30" s="114" t="n">
        <f aca="false">BQ30-BP30</f>
        <v>1.55</v>
      </c>
      <c r="BS30" s="177" t="n">
        <v>12728</v>
      </c>
      <c r="BT30" s="145" t="n">
        <v>12740</v>
      </c>
      <c r="BU30" s="116" t="n">
        <f aca="false">BT30-BS30</f>
        <v>12</v>
      </c>
      <c r="BV30" s="145" t="n">
        <f aca="false">BG30+BH30</f>
        <v>0</v>
      </c>
      <c r="BW30" s="147" t="n">
        <v>0</v>
      </c>
      <c r="BX30" s="147" t="n">
        <v>0</v>
      </c>
      <c r="BZ30" s="147" t="n">
        <v>0</v>
      </c>
      <c r="CA30" s="147" t="n">
        <v>0</v>
      </c>
    </row>
    <row r="31" customFormat="false" ht="15" hidden="false" customHeight="false" outlineLevel="0" collapsed="false">
      <c r="A31" s="84"/>
      <c r="B31" s="124" t="n">
        <v>42761</v>
      </c>
      <c r="C31" s="125" t="n">
        <v>56.4</v>
      </c>
      <c r="D31" s="151" t="n">
        <v>0.899</v>
      </c>
      <c r="E31" s="128" t="n">
        <v>59</v>
      </c>
      <c r="F31" s="128" t="n">
        <v>55</v>
      </c>
      <c r="G31" s="128" t="n">
        <v>24</v>
      </c>
      <c r="H31" s="128" t="n">
        <v>0</v>
      </c>
      <c r="I31" s="128" t="n">
        <v>24</v>
      </c>
      <c r="J31" s="128" t="n">
        <v>0</v>
      </c>
      <c r="K31" s="156" t="n">
        <v>0</v>
      </c>
      <c r="L31" s="156" t="n">
        <v>0</v>
      </c>
      <c r="M31" s="156" t="n">
        <v>0</v>
      </c>
      <c r="N31" s="156" t="n">
        <v>0</v>
      </c>
      <c r="O31" s="156" t="n">
        <v>0</v>
      </c>
      <c r="P31" s="156" t="n">
        <v>0</v>
      </c>
      <c r="Q31" s="173" t="n">
        <v>3720</v>
      </c>
      <c r="R31" s="131" t="n">
        <v>3127</v>
      </c>
      <c r="S31" s="131" t="n">
        <v>3127</v>
      </c>
      <c r="T31" s="132" t="n">
        <v>3066</v>
      </c>
      <c r="U31" s="132" t="n">
        <v>3159</v>
      </c>
      <c r="V31" s="128" t="n">
        <v>42</v>
      </c>
      <c r="W31" s="128" t="n">
        <v>0</v>
      </c>
      <c r="X31" s="128" t="n">
        <v>45</v>
      </c>
      <c r="Y31" s="128" t="n">
        <v>0</v>
      </c>
      <c r="Z31" s="128" t="n">
        <v>63</v>
      </c>
      <c r="AA31" s="128" t="n">
        <v>0</v>
      </c>
      <c r="AB31" s="133" t="n">
        <f aca="false">U31-T31+AY31</f>
        <v>93</v>
      </c>
      <c r="AC31" s="134" t="n">
        <f aca="false">T31-S31</f>
        <v>-61</v>
      </c>
      <c r="AD31" s="128" t="n">
        <v>133</v>
      </c>
      <c r="AE31" s="135" t="n">
        <f aca="false">IF(AD31&gt;0, U31/(AD31*24),"no data")</f>
        <v>0.989661654135338</v>
      </c>
      <c r="AF31" s="136" t="n">
        <f aca="false">IF(Q31&gt;0,Q31/24,"no data")</f>
        <v>155</v>
      </c>
      <c r="AG31" s="135" t="n">
        <f aca="false">IF(T31&gt;0,(T31/Q31),"no data")</f>
        <v>0.824193548387097</v>
      </c>
      <c r="AH31" s="137" t="n">
        <f aca="false">(1440-((V31*W31)+(X31*Y31)+(Z31*AA31))/(V31+X31+Z31))/1440</f>
        <v>1</v>
      </c>
      <c r="AI31" s="138" t="n">
        <f aca="false">IF(T31&gt;0,(1440-((W31*V31+AS31*AT31)+(Y31*X31+AU31*AV31)+(Z31*AA31+AW31*AX31))/(V31+X31+Z31))/1440,"no data")</f>
        <v>0.88</v>
      </c>
      <c r="AJ31" s="117" t="n">
        <v>11.36</v>
      </c>
      <c r="AK31" s="121" t="n">
        <v>176.44</v>
      </c>
      <c r="AL31" s="154" t="n">
        <f aca="false">AJ31*AK31</f>
        <v>2004.3584</v>
      </c>
      <c r="AM31" s="117" t="n">
        <v>26.01</v>
      </c>
      <c r="AN31" s="119" t="n">
        <v>928</v>
      </c>
      <c r="AO31" s="140" t="n">
        <f aca="false">AM31*AN31</f>
        <v>24137.28</v>
      </c>
      <c r="AP31" s="141" t="n">
        <f aca="false">IF(T31&gt;0,((((AJ31*AK31)+(AM31*AN31))/(T31*1000))*1000000),"no data")</f>
        <v>8526.30084801044</v>
      </c>
      <c r="AQ31" s="142" t="n">
        <f aca="false">R31/24</f>
        <v>130.291666666667</v>
      </c>
      <c r="AR31" s="35"/>
      <c r="AS31" s="127" t="n">
        <v>0</v>
      </c>
      <c r="AT31" s="144" t="n">
        <v>0</v>
      </c>
      <c r="AU31" s="144" t="n">
        <v>0</v>
      </c>
      <c r="AV31" s="127" t="n">
        <v>0</v>
      </c>
      <c r="AW31" s="144" t="n">
        <v>18</v>
      </c>
      <c r="AX31" s="127" t="n">
        <v>1440</v>
      </c>
      <c r="AY31" s="127" t="n">
        <v>0</v>
      </c>
      <c r="BA31" s="145" t="n">
        <v>1018</v>
      </c>
      <c r="BB31" s="145" t="n">
        <v>1071</v>
      </c>
      <c r="BC31" s="145" t="n">
        <v>1070</v>
      </c>
      <c r="BD31" s="145" t="n">
        <f aca="false">BB31-BA31</f>
        <v>53</v>
      </c>
      <c r="BE31" s="145" t="n">
        <f aca="false">AP31</f>
        <v>8526.30084801044</v>
      </c>
      <c r="BF31" s="147" t="n">
        <f aca="false">BC31/24</f>
        <v>44.5833333333333</v>
      </c>
      <c r="BG31" s="174" t="n">
        <v>0</v>
      </c>
      <c r="BH31" s="175" t="n">
        <v>0</v>
      </c>
      <c r="BI31" s="176" t="n">
        <v>0</v>
      </c>
      <c r="BJ31" s="177" t="n">
        <v>27.7</v>
      </c>
      <c r="BK31" s="177" t="n">
        <v>23.6</v>
      </c>
      <c r="BL31" s="177" t="n">
        <v>30.6</v>
      </c>
      <c r="BM31" s="177" t="n">
        <v>999.25</v>
      </c>
      <c r="BN31" s="176" t="n">
        <v>49.96</v>
      </c>
      <c r="BO31" s="178" t="n">
        <v>0.9165</v>
      </c>
      <c r="BP31" s="177" t="n">
        <v>82.9</v>
      </c>
      <c r="BQ31" s="176" t="n">
        <v>84.5</v>
      </c>
      <c r="BR31" s="114" t="n">
        <f aca="false">BQ31-BP31</f>
        <v>1.59999999999999</v>
      </c>
      <c r="BS31" s="177" t="n">
        <v>12819</v>
      </c>
      <c r="BT31" s="145" t="n">
        <v>12824</v>
      </c>
      <c r="BU31" s="116" t="n">
        <f aca="false">BT31-BS31</f>
        <v>5</v>
      </c>
      <c r="BV31" s="145" t="n">
        <f aca="false">BG31+BH31</f>
        <v>0</v>
      </c>
      <c r="BW31" s="147" t="n">
        <v>0</v>
      </c>
      <c r="BX31" s="147" t="n">
        <v>0</v>
      </c>
      <c r="BZ31" s="147" t="n">
        <v>0</v>
      </c>
      <c r="CA31" s="147" t="n">
        <v>3.75</v>
      </c>
    </row>
    <row r="32" customFormat="false" ht="15" hidden="false" customHeight="false" outlineLevel="0" collapsed="false">
      <c r="A32" s="84"/>
      <c r="B32" s="124" t="n">
        <v>42762</v>
      </c>
      <c r="C32" s="154" t="n">
        <v>56.2</v>
      </c>
      <c r="D32" s="151" t="n">
        <v>0.84</v>
      </c>
      <c r="E32" s="127" t="n">
        <v>62</v>
      </c>
      <c r="F32" s="127" t="n">
        <v>50</v>
      </c>
      <c r="G32" s="128" t="n">
        <v>24</v>
      </c>
      <c r="H32" s="128" t="n">
        <v>0</v>
      </c>
      <c r="I32" s="128" t="n">
        <v>24</v>
      </c>
      <c r="J32" s="128" t="n">
        <v>0</v>
      </c>
      <c r="K32" s="156" t="n">
        <v>0</v>
      </c>
      <c r="L32" s="156" t="n">
        <v>0</v>
      </c>
      <c r="M32" s="156" t="n">
        <v>0</v>
      </c>
      <c r="N32" s="156" t="n">
        <v>0</v>
      </c>
      <c r="O32" s="156" t="n">
        <v>0</v>
      </c>
      <c r="P32" s="156" t="n">
        <v>0</v>
      </c>
      <c r="Q32" s="156" t="n">
        <v>3720</v>
      </c>
      <c r="R32" s="131" t="n">
        <v>3116</v>
      </c>
      <c r="S32" s="131" t="n">
        <v>3116</v>
      </c>
      <c r="T32" s="132" t="n">
        <v>3066</v>
      </c>
      <c r="U32" s="132" t="n">
        <v>3159</v>
      </c>
      <c r="V32" s="128" t="n">
        <v>42</v>
      </c>
      <c r="W32" s="128" t="n">
        <v>0</v>
      </c>
      <c r="X32" s="128" t="n">
        <v>45</v>
      </c>
      <c r="Y32" s="128" t="n">
        <v>0</v>
      </c>
      <c r="Z32" s="128" t="n">
        <v>63</v>
      </c>
      <c r="AA32" s="128" t="n">
        <v>0</v>
      </c>
      <c r="AB32" s="133" t="n">
        <f aca="false">U32-T32+AY32</f>
        <v>93</v>
      </c>
      <c r="AC32" s="134" t="n">
        <f aca="false">T32-S32</f>
        <v>-50</v>
      </c>
      <c r="AD32" s="128" t="n">
        <v>134</v>
      </c>
      <c r="AE32" s="135" t="n">
        <f aca="false">IF(AD32&gt;0, U32/(AD32*24),"no data")</f>
        <v>0.982276119402985</v>
      </c>
      <c r="AF32" s="136" t="n">
        <f aca="false">IF(Q32&gt;0,Q32/24,"no data")</f>
        <v>155</v>
      </c>
      <c r="AG32" s="135" t="n">
        <f aca="false">IF(T32&gt;0,(T32/Q32),"no data")</f>
        <v>0.824193548387097</v>
      </c>
      <c r="AH32" s="137" t="n">
        <f aca="false">(1440-((V32*W32)+(X32*Y32)+(Z32*AA32))/(V32+X32+Z32))/1440</f>
        <v>1</v>
      </c>
      <c r="AI32" s="138" t="n">
        <f aca="false">IF(T32&gt;0,(1440-((W32*V32+AS32*AT32)+(Y32*X32+AU32*AV32)+(Z32*AA32+AW32*AX32))/(V32+X32+Z32))/1440,"no data")</f>
        <v>0.88</v>
      </c>
      <c r="AJ32" s="117" t="n">
        <v>11.41</v>
      </c>
      <c r="AK32" s="121" t="n">
        <v>176.25</v>
      </c>
      <c r="AL32" s="154" t="n">
        <f aca="false">AJ32*AK32</f>
        <v>2011.0125</v>
      </c>
      <c r="AM32" s="117" t="n">
        <v>25.986</v>
      </c>
      <c r="AN32" s="119" t="n">
        <v>929</v>
      </c>
      <c r="AO32" s="140" t="n">
        <f aca="false">AM32*AN32</f>
        <v>24140.994</v>
      </c>
      <c r="AP32" s="141" t="n">
        <f aca="false">IF(T32&gt;0,((((AJ32*AK32)+(AM32*AN32))/(T32*1000))*1000000),"no data")</f>
        <v>8529.6824853229</v>
      </c>
      <c r="AQ32" s="142" t="n">
        <f aca="false">R32/24</f>
        <v>129.833333333333</v>
      </c>
      <c r="AR32" s="35"/>
      <c r="AS32" s="127" t="n">
        <v>0</v>
      </c>
      <c r="AT32" s="144" t="n">
        <v>0</v>
      </c>
      <c r="AU32" s="127" t="n">
        <v>0</v>
      </c>
      <c r="AV32" s="127" t="n">
        <v>0</v>
      </c>
      <c r="AW32" s="144" t="n">
        <v>18</v>
      </c>
      <c r="AX32" s="127" t="n">
        <v>1440</v>
      </c>
      <c r="AY32" s="127" t="n">
        <v>0</v>
      </c>
      <c r="BA32" s="145" t="n">
        <v>1021</v>
      </c>
      <c r="BB32" s="145" t="n">
        <v>1070</v>
      </c>
      <c r="BC32" s="145" t="n">
        <v>1068</v>
      </c>
      <c r="BD32" s="145" t="n">
        <f aca="false">BB32-BA32</f>
        <v>49</v>
      </c>
      <c r="BE32" s="145" t="n">
        <f aca="false">AP32</f>
        <v>8529.6824853229</v>
      </c>
      <c r="BF32" s="147" t="n">
        <f aca="false">BC32/24</f>
        <v>44.5</v>
      </c>
      <c r="BG32" s="174" t="n">
        <v>0</v>
      </c>
      <c r="BH32" s="175" t="n">
        <v>0</v>
      </c>
      <c r="BI32" s="176" t="n">
        <v>0</v>
      </c>
      <c r="BJ32" s="177" t="n">
        <v>27.7</v>
      </c>
      <c r="BK32" s="177" t="n">
        <v>23.5</v>
      </c>
      <c r="BL32" s="177" t="n">
        <v>31.1</v>
      </c>
      <c r="BM32" s="177" t="n">
        <v>1000.5</v>
      </c>
      <c r="BN32" s="177" t="n">
        <v>49.97</v>
      </c>
      <c r="BO32" s="178" t="n">
        <v>0.9172</v>
      </c>
      <c r="BP32" s="177" t="n">
        <v>82.8</v>
      </c>
      <c r="BQ32" s="176" t="n">
        <v>84.5</v>
      </c>
      <c r="BR32" s="114" t="n">
        <f aca="false">BQ32-BP32</f>
        <v>1.7</v>
      </c>
      <c r="BS32" s="145" t="n">
        <v>12777</v>
      </c>
      <c r="BT32" s="145" t="n">
        <v>12809</v>
      </c>
      <c r="BU32" s="116" t="n">
        <f aca="false">BT32-BS32</f>
        <v>32</v>
      </c>
      <c r="BV32" s="145" t="n">
        <f aca="false">BG32+BH32</f>
        <v>0</v>
      </c>
      <c r="BW32" s="147" t="n">
        <v>0</v>
      </c>
      <c r="BX32" s="147" t="n">
        <v>0</v>
      </c>
      <c r="BZ32" s="147" t="n">
        <v>0</v>
      </c>
      <c r="CA32" s="147" t="n">
        <v>0</v>
      </c>
    </row>
    <row r="33" customFormat="false" ht="15" hidden="false" customHeight="false" outlineLevel="0" collapsed="false">
      <c r="A33" s="84"/>
      <c r="B33" s="124" t="n">
        <v>42763</v>
      </c>
      <c r="C33" s="125" t="n">
        <v>56.8</v>
      </c>
      <c r="D33" s="151" t="n">
        <v>0.79</v>
      </c>
      <c r="E33" s="127" t="n">
        <v>68</v>
      </c>
      <c r="F33" s="127" t="n">
        <v>45</v>
      </c>
      <c r="G33" s="128" t="n">
        <v>24</v>
      </c>
      <c r="H33" s="128" t="n">
        <v>0</v>
      </c>
      <c r="I33" s="128" t="n">
        <v>24</v>
      </c>
      <c r="J33" s="128" t="n">
        <v>0</v>
      </c>
      <c r="K33" s="156" t="n">
        <v>0</v>
      </c>
      <c r="L33" s="156" t="n">
        <v>0</v>
      </c>
      <c r="M33" s="156" t="n">
        <v>0</v>
      </c>
      <c r="N33" s="156" t="n">
        <v>0</v>
      </c>
      <c r="O33" s="156" t="n">
        <v>0</v>
      </c>
      <c r="P33" s="156" t="n">
        <v>0</v>
      </c>
      <c r="Q33" s="156" t="n">
        <v>3720</v>
      </c>
      <c r="R33" s="131" t="n">
        <v>3093</v>
      </c>
      <c r="S33" s="131" t="n">
        <v>3093</v>
      </c>
      <c r="T33" s="132" t="n">
        <v>3047</v>
      </c>
      <c r="U33" s="132" t="n">
        <v>3136</v>
      </c>
      <c r="V33" s="128" t="n">
        <v>43</v>
      </c>
      <c r="W33" s="128" t="n">
        <v>0</v>
      </c>
      <c r="X33" s="128" t="n">
        <v>44</v>
      </c>
      <c r="Y33" s="127" t="n">
        <v>0</v>
      </c>
      <c r="Z33" s="128" t="n">
        <v>63</v>
      </c>
      <c r="AA33" s="127" t="n">
        <v>0</v>
      </c>
      <c r="AB33" s="133" t="n">
        <f aca="false">U33-T33+AY33</f>
        <v>89</v>
      </c>
      <c r="AC33" s="134" t="n">
        <f aca="false">T33-S33</f>
        <v>-46</v>
      </c>
      <c r="AD33" s="127" t="n">
        <v>133</v>
      </c>
      <c r="AE33" s="135" t="n">
        <f aca="false">IF(AD33&gt;0, U33/(AD33*24),"no data")</f>
        <v>0.982456140350877</v>
      </c>
      <c r="AF33" s="136" t="n">
        <f aca="false">IF(Q33&gt;0,Q33/24,"no data")</f>
        <v>155</v>
      </c>
      <c r="AG33" s="135" t="n">
        <f aca="false">IF(T33&gt;0,(T33/Q33),"no data")</f>
        <v>0.819086021505376</v>
      </c>
      <c r="AH33" s="137" t="n">
        <f aca="false">(1440-((V33*W33)+(X33*Y33)+(Z33*AA33))/(V33+X33+Z33))/1440</f>
        <v>1</v>
      </c>
      <c r="AI33" s="138" t="n">
        <f aca="false">IF(T33&gt;0,(1440-((W33*V33+AS33*AT33)+(Y33*X33+AU33*AV33)+(Z33*AA33+AW33*AX33))/(V33+X33+Z33))/1440,"no data")</f>
        <v>0.873333333333333</v>
      </c>
      <c r="AJ33" s="117" t="n">
        <v>11.39</v>
      </c>
      <c r="AK33" s="121" t="n">
        <v>174.02</v>
      </c>
      <c r="AL33" s="154" t="n">
        <f aca="false">AJ33*AK33</f>
        <v>1982.0878</v>
      </c>
      <c r="AM33" s="117" t="n">
        <v>25.954</v>
      </c>
      <c r="AN33" s="119" t="n">
        <v>929</v>
      </c>
      <c r="AO33" s="140" t="n">
        <f aca="false">AM33*AN33</f>
        <v>24111.266</v>
      </c>
      <c r="AP33" s="141" t="n">
        <f aca="false">IF(T33&gt;0,((((AJ33*AK33)+(AM33*AN33))/(T33*1000))*1000000),"no data")</f>
        <v>8563.62120118149</v>
      </c>
      <c r="AQ33" s="142" t="n">
        <f aca="false">R33/24</f>
        <v>128.875</v>
      </c>
      <c r="AR33" s="35"/>
      <c r="AS33" s="127" t="n">
        <v>0</v>
      </c>
      <c r="AT33" s="144" t="n">
        <v>0</v>
      </c>
      <c r="AU33" s="144" t="n">
        <v>0</v>
      </c>
      <c r="AV33" s="127" t="n">
        <v>0</v>
      </c>
      <c r="AW33" s="144" t="n">
        <v>19</v>
      </c>
      <c r="AX33" s="127" t="n">
        <v>1440</v>
      </c>
      <c r="AY33" s="127" t="n">
        <v>0</v>
      </c>
      <c r="BA33" s="145" t="n">
        <v>1023</v>
      </c>
      <c r="BB33" s="145" t="n">
        <v>1057</v>
      </c>
      <c r="BC33" s="145" t="n">
        <v>1056</v>
      </c>
      <c r="BD33" s="145" t="n">
        <f aca="false">BB33-BA33</f>
        <v>34</v>
      </c>
      <c r="BE33" s="145" t="n">
        <f aca="false">AP33</f>
        <v>8563.62120118149</v>
      </c>
      <c r="BF33" s="147" t="n">
        <f aca="false">BC33/24</f>
        <v>44</v>
      </c>
      <c r="BG33" s="174" t="n">
        <v>0</v>
      </c>
      <c r="BH33" s="175" t="n">
        <v>0</v>
      </c>
      <c r="BI33" s="176" t="n">
        <v>0</v>
      </c>
      <c r="BJ33" s="177" t="n">
        <v>27.8</v>
      </c>
      <c r="BK33" s="177" t="n">
        <v>23.3</v>
      </c>
      <c r="BL33" s="177" t="n">
        <v>31</v>
      </c>
      <c r="BM33" s="145" t="n">
        <v>1002.2</v>
      </c>
      <c r="BN33" s="177" t="n">
        <v>49.97</v>
      </c>
      <c r="BO33" s="178" t="n">
        <v>0.9176</v>
      </c>
      <c r="BP33" s="177" t="n">
        <v>82.6</v>
      </c>
      <c r="BQ33" s="176" t="n">
        <v>84.4</v>
      </c>
      <c r="BR33" s="114" t="n">
        <f aca="false">BQ33-BP33</f>
        <v>1.80000000000001</v>
      </c>
      <c r="BS33" s="145" t="n">
        <v>12796</v>
      </c>
      <c r="BT33" s="145" t="n">
        <v>12874</v>
      </c>
      <c r="BU33" s="116" t="n">
        <f aca="false">BT33-BS33</f>
        <v>78</v>
      </c>
      <c r="BV33" s="145" t="n">
        <f aca="false">BG33+BH33</f>
        <v>0</v>
      </c>
      <c r="BW33" s="147" t="n">
        <v>0</v>
      </c>
      <c r="BX33" s="147" t="n">
        <v>0</v>
      </c>
      <c r="BZ33" s="147" t="n">
        <v>0</v>
      </c>
      <c r="CA33" s="147" t="n">
        <v>3.73</v>
      </c>
    </row>
    <row r="34" customFormat="false" ht="14.25" hidden="false" customHeight="true" outlineLevel="0" collapsed="false">
      <c r="A34" s="84" t="s">
        <v>91</v>
      </c>
      <c r="B34" s="180" t="n">
        <v>42764</v>
      </c>
      <c r="C34" s="86" t="n">
        <v>62.5</v>
      </c>
      <c r="D34" s="87" t="n">
        <v>0.735</v>
      </c>
      <c r="E34" s="88" t="n">
        <v>71</v>
      </c>
      <c r="F34" s="88" t="n">
        <v>54</v>
      </c>
      <c r="G34" s="89" t="n">
        <v>24</v>
      </c>
      <c r="H34" s="89" t="n">
        <v>0</v>
      </c>
      <c r="I34" s="89" t="n">
        <v>24</v>
      </c>
      <c r="J34" s="89" t="n">
        <v>0</v>
      </c>
      <c r="K34" s="90" t="n">
        <v>0</v>
      </c>
      <c r="L34" s="90" t="n">
        <v>0</v>
      </c>
      <c r="M34" s="90" t="n">
        <v>0</v>
      </c>
      <c r="N34" s="90" t="n">
        <v>0</v>
      </c>
      <c r="O34" s="90" t="n">
        <v>0</v>
      </c>
      <c r="P34" s="90" t="n">
        <v>0</v>
      </c>
      <c r="Q34" s="90" t="n">
        <v>3715</v>
      </c>
      <c r="R34" s="91" t="n">
        <v>3104</v>
      </c>
      <c r="S34" s="91" t="n">
        <v>3104</v>
      </c>
      <c r="T34" s="92" t="n">
        <v>3051</v>
      </c>
      <c r="U34" s="92" t="n">
        <v>3146</v>
      </c>
      <c r="V34" s="89" t="n">
        <v>41</v>
      </c>
      <c r="W34" s="89" t="n">
        <v>0</v>
      </c>
      <c r="X34" s="89" t="n">
        <v>44</v>
      </c>
      <c r="Y34" s="89" t="n">
        <v>0</v>
      </c>
      <c r="Z34" s="89" t="n">
        <v>63</v>
      </c>
      <c r="AA34" s="88" t="n">
        <v>0</v>
      </c>
      <c r="AB34" s="93" t="n">
        <f aca="false">U34-T34+AY34</f>
        <v>95</v>
      </c>
      <c r="AC34" s="94" t="n">
        <f aca="false">T34-S34</f>
        <v>-53</v>
      </c>
      <c r="AD34" s="88" t="n">
        <v>133</v>
      </c>
      <c r="AE34" s="181" t="n">
        <f aca="false">IF(AD34&gt;0, U34/(AD34*24),"no data")</f>
        <v>0.985588972431078</v>
      </c>
      <c r="AF34" s="96" t="n">
        <f aca="false">IF(Q34&gt;0,Q34/24,"no data")</f>
        <v>154.791666666667</v>
      </c>
      <c r="AG34" s="95" t="n">
        <f aca="false">IF(T34&gt;0,(T34/Q34),"no data")</f>
        <v>0.821265141318977</v>
      </c>
      <c r="AH34" s="97" t="n">
        <f aca="false">(1440-((V34*W34)+(X34*Y34)+(Z34*AA34))/(V34+X34+Z34))/1440</f>
        <v>1</v>
      </c>
      <c r="AI34" s="98" t="n">
        <f aca="false">IF(T34&gt;0,(1440-((W34*V34+AS34*AT34)+(Y34*X34+AU34*AV34)+(Z34*AA34+AW34*AX34))/(V34+X34+Z34))/1440,"no data")</f>
        <v>0.878378378378378</v>
      </c>
      <c r="AJ34" s="110" t="n">
        <v>11.29</v>
      </c>
      <c r="AK34" s="101" t="n">
        <v>172.79</v>
      </c>
      <c r="AL34" s="101" t="n">
        <f aca="false">AJ34*AK34</f>
        <v>1950.7991</v>
      </c>
      <c r="AM34" s="110" t="n">
        <v>25.854</v>
      </c>
      <c r="AN34" s="88" t="n">
        <v>935</v>
      </c>
      <c r="AO34" s="182" t="n">
        <f aca="false">AM34*AN34</f>
        <v>24173.49</v>
      </c>
      <c r="AP34" s="183" t="n">
        <f aca="false">IF(T34&gt;0,((((AJ34*AK34)+(AM34*AN34))/(T34*1000))*1000000),"no data")</f>
        <v>8562.53330055719</v>
      </c>
      <c r="AQ34" s="184" t="n">
        <f aca="false">R34/24</f>
        <v>129.333333333333</v>
      </c>
      <c r="AR34" s="184"/>
      <c r="AS34" s="88" t="n">
        <v>0</v>
      </c>
      <c r="AT34" s="106" t="n">
        <v>0</v>
      </c>
      <c r="AU34" s="106" t="n">
        <v>0</v>
      </c>
      <c r="AV34" s="88" t="n">
        <v>0</v>
      </c>
      <c r="AW34" s="106" t="n">
        <v>18</v>
      </c>
      <c r="AX34" s="88" t="n">
        <v>1440</v>
      </c>
      <c r="AY34" s="88" t="n">
        <v>0</v>
      </c>
      <c r="BA34" s="107" t="n">
        <v>995</v>
      </c>
      <c r="BB34" s="107" t="n">
        <v>1064</v>
      </c>
      <c r="BC34" s="107" t="n">
        <v>1087</v>
      </c>
      <c r="BD34" s="185" t="n">
        <f aca="false">(BB34-BA34)</f>
        <v>69</v>
      </c>
      <c r="BE34" s="107" t="n">
        <f aca="false">AP34</f>
        <v>8562.53330055719</v>
      </c>
      <c r="BF34" s="107" t="n">
        <f aca="false">AP34</f>
        <v>8562.53330055719</v>
      </c>
      <c r="BG34" s="109" t="n">
        <v>0.221</v>
      </c>
      <c r="BH34" s="110" t="n">
        <v>0</v>
      </c>
      <c r="BI34" s="111" t="n">
        <v>0</v>
      </c>
      <c r="BJ34" s="112" t="n">
        <v>27.06</v>
      </c>
      <c r="BK34" s="111" t="n">
        <v>23.2</v>
      </c>
      <c r="BL34" s="111" t="n">
        <v>31.06</v>
      </c>
      <c r="BM34" s="112" t="n">
        <v>999.21</v>
      </c>
      <c r="BN34" s="111" t="n">
        <v>49.99</v>
      </c>
      <c r="BO34" s="113" t="n">
        <v>0.918</v>
      </c>
      <c r="BP34" s="112" t="n">
        <v>82.86</v>
      </c>
      <c r="BQ34" s="111" t="n">
        <v>84.39</v>
      </c>
      <c r="BS34" s="107" t="n">
        <v>12794</v>
      </c>
      <c r="BT34" s="107" t="n">
        <v>12779</v>
      </c>
      <c r="BU34" s="186" t="n">
        <f aca="false">BT34-BS34</f>
        <v>-15</v>
      </c>
      <c r="BV34" s="107" t="n">
        <f aca="false">BG34+BH34</f>
        <v>0.221</v>
      </c>
      <c r="BW34" s="108" t="n">
        <v>10.17</v>
      </c>
      <c r="BX34" s="108" t="n">
        <v>0</v>
      </c>
      <c r="BY34" s="108"/>
      <c r="BZ34" s="108" t="n">
        <v>0</v>
      </c>
      <c r="CA34" s="108" t="n">
        <v>0</v>
      </c>
      <c r="CB34" s="187"/>
    </row>
    <row r="35" customFormat="false" ht="13.8" hidden="false" customHeight="false" outlineLevel="0" collapsed="false">
      <c r="A35" s="84"/>
      <c r="B35" s="180" t="n">
        <v>42765</v>
      </c>
      <c r="C35" s="86" t="n">
        <v>63.2</v>
      </c>
      <c r="D35" s="87" t="n">
        <v>0.721</v>
      </c>
      <c r="E35" s="88" t="n">
        <v>73</v>
      </c>
      <c r="F35" s="88" t="n">
        <v>56</v>
      </c>
      <c r="G35" s="89" t="n">
        <v>24</v>
      </c>
      <c r="H35" s="89" t="n">
        <v>0</v>
      </c>
      <c r="I35" s="89" t="n">
        <v>24</v>
      </c>
      <c r="J35" s="89" t="n">
        <v>0</v>
      </c>
      <c r="K35" s="90" t="n">
        <v>0</v>
      </c>
      <c r="L35" s="90" t="n">
        <v>0</v>
      </c>
      <c r="M35" s="90" t="n">
        <v>0</v>
      </c>
      <c r="N35" s="90" t="n">
        <v>0</v>
      </c>
      <c r="O35" s="90" t="n">
        <v>0</v>
      </c>
      <c r="P35" s="90" t="n">
        <v>0</v>
      </c>
      <c r="Q35" s="90" t="n">
        <v>3710</v>
      </c>
      <c r="R35" s="91" t="n">
        <v>3345.5</v>
      </c>
      <c r="S35" s="91" t="n">
        <v>3345.5</v>
      </c>
      <c r="T35" s="92" t="n">
        <v>3289</v>
      </c>
      <c r="U35" s="92" t="n">
        <v>3390</v>
      </c>
      <c r="V35" s="89" t="n">
        <v>44</v>
      </c>
      <c r="W35" s="89" t="n">
        <v>0</v>
      </c>
      <c r="X35" s="89" t="n">
        <v>44</v>
      </c>
      <c r="Y35" s="89" t="n">
        <v>0</v>
      </c>
      <c r="Z35" s="89" t="n">
        <v>63</v>
      </c>
      <c r="AA35" s="88" t="n">
        <v>0</v>
      </c>
      <c r="AB35" s="93" t="n">
        <f aca="false">U35-T35+AY35</f>
        <v>101</v>
      </c>
      <c r="AC35" s="94" t="n">
        <f aca="false">T35-S35</f>
        <v>-56.5</v>
      </c>
      <c r="AD35" s="88" t="n">
        <v>151</v>
      </c>
      <c r="AE35" s="181" t="n">
        <f aca="false">IF(AD35&gt;0, U35/(AD35*24),"no data")</f>
        <v>0.935430463576159</v>
      </c>
      <c r="AF35" s="96" t="n">
        <f aca="false">IF(Q35&gt;0,Q35/24,"no data")</f>
        <v>154.583333333333</v>
      </c>
      <c r="AG35" s="95" t="n">
        <f aca="false">IF(T35&gt;0,(T35/Q35),"no data")</f>
        <v>0.886522911051213</v>
      </c>
      <c r="AH35" s="97" t="n">
        <f aca="false">(1440-((V35*W35)+(X35*Y35)+(Z35*AA35))/(V35+X35+Z35))/1440</f>
        <v>1</v>
      </c>
      <c r="AI35" s="98" t="n">
        <f aca="false">IF(T35&gt;0,(1440-((W35*V35+AS35*AT35)+(Y35*X35+AU35*AV35)+(Z35*AA35+AW35*AX35))/(V35+X35+Z35))/1440,"no data")</f>
        <v>0.940397350993377</v>
      </c>
      <c r="AJ35" s="110" t="n">
        <v>11.3</v>
      </c>
      <c r="AK35" s="101" t="n">
        <v>173.28</v>
      </c>
      <c r="AL35" s="101" t="n">
        <f aca="false">AJ35*AK35</f>
        <v>1958.064</v>
      </c>
      <c r="AM35" s="110" t="n">
        <v>28.291</v>
      </c>
      <c r="AN35" s="88" t="n">
        <v>937</v>
      </c>
      <c r="AO35" s="182" t="n">
        <f aca="false">AM35*AN35</f>
        <v>26508.667</v>
      </c>
      <c r="AP35" s="183" t="n">
        <f aca="false">IF(T35&gt;0,((((AJ35*AK35)+(AM35*AN35))/(T35*1000))*1000000),"no data")</f>
        <v>8655.13256308909</v>
      </c>
      <c r="AQ35" s="184" t="n">
        <f aca="false">R35/24</f>
        <v>139.395833333333</v>
      </c>
      <c r="AR35" s="184"/>
      <c r="AS35" s="88" t="n">
        <v>0</v>
      </c>
      <c r="AT35" s="106" t="n">
        <v>0</v>
      </c>
      <c r="AU35" s="106" t="n">
        <v>0</v>
      </c>
      <c r="AV35" s="88" t="n">
        <v>0</v>
      </c>
      <c r="AW35" s="106" t="n">
        <v>9</v>
      </c>
      <c r="AX35" s="88" t="n">
        <v>1440</v>
      </c>
      <c r="AY35" s="88" t="n">
        <v>0</v>
      </c>
      <c r="BA35" s="107" t="n">
        <v>1061</v>
      </c>
      <c r="BB35" s="107" t="n">
        <v>1051</v>
      </c>
      <c r="BC35" s="107" t="n">
        <v>1278</v>
      </c>
      <c r="BD35" s="185" t="n">
        <f aca="false">(BB35-BA35)</f>
        <v>-10</v>
      </c>
      <c r="BE35" s="107" t="n">
        <f aca="false">AP35</f>
        <v>8655.13256308909</v>
      </c>
      <c r="BF35" s="107" t="n">
        <f aca="false">AP35</f>
        <v>8655.13256308909</v>
      </c>
      <c r="BG35" s="109" t="n">
        <v>1.269</v>
      </c>
      <c r="BH35" s="110" t="n">
        <v>1.095</v>
      </c>
      <c r="BI35" s="111" t="n">
        <v>16.81</v>
      </c>
      <c r="BJ35" s="111" t="n">
        <v>28.3</v>
      </c>
      <c r="BK35" s="112" t="n">
        <v>23.01</v>
      </c>
      <c r="BL35" s="111" t="n">
        <v>30.73</v>
      </c>
      <c r="BM35" s="112" t="n">
        <v>997.21</v>
      </c>
      <c r="BN35" s="111" t="n">
        <v>50.01</v>
      </c>
      <c r="BO35" s="113" t="n">
        <v>0.9178</v>
      </c>
      <c r="BP35" s="107" t="n">
        <v>88.47</v>
      </c>
      <c r="BQ35" s="111" t="n">
        <v>84.22</v>
      </c>
      <c r="BS35" s="107" t="n">
        <v>12562</v>
      </c>
      <c r="BT35" s="107" t="n">
        <v>12826</v>
      </c>
      <c r="BU35" s="186" t="n">
        <f aca="false">BT35-BS35</f>
        <v>264</v>
      </c>
      <c r="BV35" s="107" t="n">
        <f aca="false">BG35+BH35</f>
        <v>2.364</v>
      </c>
      <c r="BW35" s="108" t="n">
        <v>24</v>
      </c>
      <c r="BX35" s="108" t="n">
        <v>12.48</v>
      </c>
      <c r="BY35" s="108"/>
      <c r="BZ35" s="108" t="n">
        <v>12.7</v>
      </c>
      <c r="CA35" s="108" t="n">
        <v>5.42</v>
      </c>
      <c r="CB35" s="187"/>
    </row>
    <row r="36" customFormat="false" ht="13.8" hidden="false" customHeight="false" outlineLevel="0" collapsed="false">
      <c r="A36" s="84"/>
      <c r="B36" s="180" t="n">
        <v>42766</v>
      </c>
      <c r="C36" s="86" t="n">
        <v>61</v>
      </c>
      <c r="D36" s="87" t="n">
        <v>0.766</v>
      </c>
      <c r="E36" s="88" t="n">
        <v>71</v>
      </c>
      <c r="F36" s="88" t="n">
        <v>51</v>
      </c>
      <c r="G36" s="89" t="n">
        <v>24</v>
      </c>
      <c r="H36" s="89" t="n">
        <v>0</v>
      </c>
      <c r="I36" s="89" t="n">
        <v>24</v>
      </c>
      <c r="J36" s="89" t="n">
        <v>0</v>
      </c>
      <c r="K36" s="90" t="n">
        <v>0</v>
      </c>
      <c r="L36" s="90" t="n">
        <v>0</v>
      </c>
      <c r="M36" s="90" t="n">
        <v>0</v>
      </c>
      <c r="N36" s="90" t="n">
        <v>0</v>
      </c>
      <c r="O36" s="90" t="n">
        <v>0</v>
      </c>
      <c r="P36" s="90" t="n">
        <v>0</v>
      </c>
      <c r="Q36" s="90" t="n">
        <v>3714</v>
      </c>
      <c r="R36" s="91" t="n">
        <v>3578</v>
      </c>
      <c r="S36" s="91" t="n">
        <v>3578</v>
      </c>
      <c r="T36" s="92" t="n">
        <v>3522</v>
      </c>
      <c r="U36" s="92" t="n">
        <v>3628</v>
      </c>
      <c r="V36" s="89" t="n">
        <v>46</v>
      </c>
      <c r="W36" s="89" t="n">
        <v>0</v>
      </c>
      <c r="X36" s="89" t="n">
        <v>44</v>
      </c>
      <c r="Y36" s="89" t="n">
        <v>0</v>
      </c>
      <c r="Z36" s="89" t="n">
        <v>63</v>
      </c>
      <c r="AA36" s="88" t="n">
        <v>0</v>
      </c>
      <c r="AB36" s="93" t="n">
        <f aca="false">U36-T36+AY36</f>
        <v>106</v>
      </c>
      <c r="AC36" s="94" t="n">
        <f aca="false">T36-S36</f>
        <v>-56</v>
      </c>
      <c r="AD36" s="88" t="n">
        <v>153</v>
      </c>
      <c r="AE36" s="181" t="n">
        <f aca="false">IF(AD36&gt;0, U36/(AD36*24),"no data")</f>
        <v>0.9880174291939</v>
      </c>
      <c r="AF36" s="96" t="n">
        <f aca="false">IF(Q36&gt;0,Q36/24,"no data")</f>
        <v>154.75</v>
      </c>
      <c r="AG36" s="95" t="n">
        <f aca="false">IF(T36&gt;0,(T36/Q36),"no data")</f>
        <v>0.948303715670436</v>
      </c>
      <c r="AH36" s="97" t="n">
        <f aca="false">(1440-((V36*W36)+(X36*Y36)+(Z36*AA36))/(V36+X36+Z36))/1440</f>
        <v>1</v>
      </c>
      <c r="AI36" s="98" t="n">
        <f aca="false">IF(T36&gt;0,(1440-((W36*V36+AS36*AT36)+(Y36*X36+AU36*AV36)+(Z36*AA36+AW36*AX36))/(V36+X36+Z36))/1440,"no data")</f>
        <v>0.980392156862745</v>
      </c>
      <c r="AJ36" s="110" t="n">
        <v>11.45</v>
      </c>
      <c r="AK36" s="101" t="n">
        <v>172.7</v>
      </c>
      <c r="AL36" s="101" t="n">
        <f aca="false">AJ36*AK36</f>
        <v>1977.415</v>
      </c>
      <c r="AM36" s="110" t="n">
        <v>30.459</v>
      </c>
      <c r="AN36" s="88" t="n">
        <v>939</v>
      </c>
      <c r="AO36" s="182" t="n">
        <f aca="false">AM36*AN36</f>
        <v>28601.001</v>
      </c>
      <c r="AP36" s="183" t="n">
        <f aca="false">IF(T36&gt;0,((((AJ36*AK36)+(AM36*AN36))/(T36*1000))*1000000),"no data")</f>
        <v>8682.11697898921</v>
      </c>
      <c r="AQ36" s="184" t="n">
        <f aca="false">R36/24</f>
        <v>149.083333333333</v>
      </c>
      <c r="AR36" s="184"/>
      <c r="AS36" s="88" t="n">
        <v>0</v>
      </c>
      <c r="AT36" s="106" t="n">
        <v>0</v>
      </c>
      <c r="AU36" s="106" t="n">
        <v>0</v>
      </c>
      <c r="AV36" s="88" t="n">
        <v>0</v>
      </c>
      <c r="AW36" s="106" t="n">
        <v>3</v>
      </c>
      <c r="AX36" s="88" t="n">
        <v>1440</v>
      </c>
      <c r="AY36" s="88" t="n">
        <v>0</v>
      </c>
      <c r="BA36" s="107" t="n">
        <v>1124</v>
      </c>
      <c r="BB36" s="107" t="n">
        <v>1055</v>
      </c>
      <c r="BC36" s="107" t="n">
        <v>1449</v>
      </c>
      <c r="BD36" s="185" t="n">
        <f aca="false">(BB36-BA36)</f>
        <v>-69</v>
      </c>
      <c r="BE36" s="107" t="n">
        <f aca="false">AP36</f>
        <v>8682.11697898921</v>
      </c>
      <c r="BF36" s="107" t="n">
        <f aca="false">AP36</f>
        <v>8682.11697898921</v>
      </c>
      <c r="BG36" s="109" t="n">
        <v>2.044</v>
      </c>
      <c r="BH36" s="110" t="n">
        <v>2.044</v>
      </c>
      <c r="BI36" s="111" t="n">
        <v>27.87</v>
      </c>
      <c r="BJ36" s="112" t="n">
        <v>29.35</v>
      </c>
      <c r="BK36" s="111" t="n">
        <v>23.04</v>
      </c>
      <c r="BL36" s="111" t="n">
        <v>30.72</v>
      </c>
      <c r="BM36" s="112" t="n">
        <v>997.29</v>
      </c>
      <c r="BN36" s="111" t="n">
        <v>50.03</v>
      </c>
      <c r="BO36" s="113" t="n">
        <v>0.9183</v>
      </c>
      <c r="BP36" s="112" t="n">
        <v>92.78</v>
      </c>
      <c r="BQ36" s="111" t="n">
        <v>84.17</v>
      </c>
      <c r="BS36" s="107" t="n">
        <v>12306</v>
      </c>
      <c r="BT36" s="107" t="n">
        <v>12775</v>
      </c>
      <c r="BU36" s="186" t="n">
        <f aca="false">BT36-BS36</f>
        <v>469</v>
      </c>
      <c r="BV36" s="107" t="n">
        <f aca="false">BG36+BH36</f>
        <v>4.088</v>
      </c>
      <c r="BW36" s="108" t="n">
        <v>24</v>
      </c>
      <c r="BX36" s="108" t="n">
        <v>24</v>
      </c>
      <c r="BY36" s="108"/>
      <c r="BZ36" s="108" t="n">
        <v>20.6666666666667</v>
      </c>
      <c r="CA36" s="108" t="n">
        <v>7.3</v>
      </c>
      <c r="CB36" s="187"/>
    </row>
    <row r="37" customFormat="false" ht="13.8" hidden="false" customHeight="false" outlineLevel="0" collapsed="false">
      <c r="A37" s="84"/>
      <c r="B37" s="180" t="n">
        <v>42767</v>
      </c>
      <c r="C37" s="86" t="n">
        <v>60.76</v>
      </c>
      <c r="D37" s="87" t="n">
        <v>0.6964</v>
      </c>
      <c r="E37" s="88" t="n">
        <v>74</v>
      </c>
      <c r="F37" s="88" t="n">
        <v>47</v>
      </c>
      <c r="G37" s="89" t="n">
        <v>24</v>
      </c>
      <c r="H37" s="89" t="n">
        <v>0</v>
      </c>
      <c r="I37" s="89" t="n">
        <v>24</v>
      </c>
      <c r="J37" s="89" t="n">
        <v>0</v>
      </c>
      <c r="K37" s="90" t="n">
        <v>0</v>
      </c>
      <c r="L37" s="90" t="n">
        <v>0</v>
      </c>
      <c r="M37" s="90" t="n">
        <v>0</v>
      </c>
      <c r="N37" s="90" t="n">
        <v>0</v>
      </c>
      <c r="O37" s="90" t="n">
        <v>0</v>
      </c>
      <c r="P37" s="90" t="n">
        <v>0</v>
      </c>
      <c r="Q37" s="90" t="n">
        <v>3707</v>
      </c>
      <c r="R37" s="91" t="n">
        <v>3587</v>
      </c>
      <c r="S37" s="91" t="n">
        <v>3587</v>
      </c>
      <c r="T37" s="165" t="n">
        <v>3531</v>
      </c>
      <c r="U37" s="92" t="n">
        <v>3642</v>
      </c>
      <c r="V37" s="89" t="n">
        <v>46</v>
      </c>
      <c r="W37" s="89" t="n">
        <v>0</v>
      </c>
      <c r="X37" s="89" t="n">
        <v>44</v>
      </c>
      <c r="Y37" s="89" t="n">
        <v>0</v>
      </c>
      <c r="Z37" s="89" t="n">
        <v>63</v>
      </c>
      <c r="AA37" s="88" t="n">
        <v>0</v>
      </c>
      <c r="AB37" s="188" t="n">
        <f aca="false">U37-T37+AY37</f>
        <v>111</v>
      </c>
      <c r="AC37" s="189" t="n">
        <f aca="false">T37-S37</f>
        <v>-56</v>
      </c>
      <c r="AD37" s="190" t="n">
        <v>156</v>
      </c>
      <c r="AE37" s="191" t="n">
        <f aca="false">IF(AD37&gt;0, U37/(AD37*24),"no data")</f>
        <v>0.97275641025641</v>
      </c>
      <c r="AF37" s="192" t="n">
        <f aca="false">IF(Q37&gt;0,Q37/24,"no data")</f>
        <v>154.458333333333</v>
      </c>
      <c r="AG37" s="98" t="n">
        <f aca="false">IF(T37&gt;0,(T37/Q37),"no data")</f>
        <v>0.952522255192879</v>
      </c>
      <c r="AH37" s="97" t="n">
        <f aca="false">(1440-((V37*W37)+(X37*Y37)+(Z37*AA37))/(V37+X37+Z37))/1440</f>
        <v>1</v>
      </c>
      <c r="AI37" s="98" t="n">
        <f aca="false">IF(T37&gt;0,(1440-((W37*V37+AS37*AT37)+(Y37*X37+AU37*AV37)+(Z37*AA37+AW37*AX37))/(V37+X37+Z37))/1440,"no data")</f>
        <v>0.993464052287582</v>
      </c>
      <c r="AJ37" s="99" t="n">
        <v>11.475</v>
      </c>
      <c r="AK37" s="100" t="n">
        <v>175.2</v>
      </c>
      <c r="AL37" s="101" t="n">
        <f aca="false">AJ37*AK37</f>
        <v>2010.42</v>
      </c>
      <c r="AM37" s="99" t="n">
        <v>30.609</v>
      </c>
      <c r="AN37" s="102" t="n">
        <v>939</v>
      </c>
      <c r="AO37" s="182" t="n">
        <f aca="false">AM37*AN37</f>
        <v>28741.851</v>
      </c>
      <c r="AP37" s="193" t="n">
        <f aca="false">IF(T37&gt;0,((((AJ37*AK37)+(AM37*AN37))/(T37*1000))*1000000),"no data")</f>
        <v>8709.22429906542</v>
      </c>
      <c r="AQ37" s="184" t="n">
        <f aca="false">R37/24</f>
        <v>149.458333333333</v>
      </c>
      <c r="AR37" s="184"/>
      <c r="AS37" s="88" t="n">
        <v>0</v>
      </c>
      <c r="AT37" s="106" t="n">
        <v>0</v>
      </c>
      <c r="AU37" s="106" t="n">
        <v>0</v>
      </c>
      <c r="AV37" s="88" t="n">
        <v>0</v>
      </c>
      <c r="AW37" s="106" t="n">
        <v>1</v>
      </c>
      <c r="AX37" s="88" t="n">
        <v>1440</v>
      </c>
      <c r="AY37" s="88" t="n">
        <v>0</v>
      </c>
      <c r="BA37" s="107" t="n">
        <v>1100</v>
      </c>
      <c r="BB37" s="107" t="n">
        <v>1062</v>
      </c>
      <c r="BC37" s="107" t="n">
        <v>1480</v>
      </c>
      <c r="BD37" s="194" t="n">
        <f aca="false">(BB37-BA37)</f>
        <v>-38</v>
      </c>
      <c r="BE37" s="111" t="n">
        <f aca="false">AP37</f>
        <v>8709.22429906542</v>
      </c>
      <c r="BF37" s="107" t="n">
        <f aca="false">AP37</f>
        <v>8709.22429906542</v>
      </c>
      <c r="BG37" s="195" t="n">
        <v>2.183</v>
      </c>
      <c r="BH37" s="112" t="n">
        <v>2.183</v>
      </c>
      <c r="BI37" s="112" t="n">
        <v>31.8</v>
      </c>
      <c r="BJ37" s="111" t="n">
        <v>28.91</v>
      </c>
      <c r="BK37" s="111" t="n">
        <v>23.22</v>
      </c>
      <c r="BL37" s="111" t="n">
        <v>30.69</v>
      </c>
      <c r="BM37" s="112" t="n">
        <v>997.88</v>
      </c>
      <c r="BN37" s="111" t="n">
        <v>49.99</v>
      </c>
      <c r="BO37" s="112" t="n">
        <v>0.918</v>
      </c>
      <c r="BP37" s="111" t="n">
        <v>89.61</v>
      </c>
      <c r="BQ37" s="111" t="n">
        <v>83.92</v>
      </c>
      <c r="BR37" s="5" t="n">
        <f aca="false">BQ37-BP37</f>
        <v>-5.69</v>
      </c>
      <c r="BS37" s="107" t="n">
        <v>12365</v>
      </c>
      <c r="BT37" s="107" t="n">
        <v>12765</v>
      </c>
      <c r="BU37" s="186" t="n">
        <f aca="false">BT37-BS37</f>
        <v>400</v>
      </c>
      <c r="BV37" s="107" t="n">
        <f aca="false">BG37+BH37</f>
        <v>4.366</v>
      </c>
      <c r="BW37" s="108" t="n">
        <v>24</v>
      </c>
      <c r="BX37" s="108" t="n">
        <v>24</v>
      </c>
      <c r="BY37" s="108"/>
      <c r="BZ37" s="107" t="n">
        <v>15.26</v>
      </c>
      <c r="CA37" s="107" t="n">
        <v>7.1</v>
      </c>
      <c r="CB37" s="187"/>
    </row>
    <row r="38" customFormat="false" ht="13.8" hidden="false" customHeight="false" outlineLevel="0" collapsed="false">
      <c r="A38" s="84"/>
      <c r="B38" s="180" t="n">
        <v>42768</v>
      </c>
      <c r="C38" s="86" t="n">
        <v>61.88</v>
      </c>
      <c r="D38" s="87" t="n">
        <v>0.6754</v>
      </c>
      <c r="E38" s="88" t="n">
        <v>69</v>
      </c>
      <c r="F38" s="88" t="n">
        <v>55</v>
      </c>
      <c r="G38" s="89" t="n">
        <v>24</v>
      </c>
      <c r="H38" s="89" t="n">
        <v>0</v>
      </c>
      <c r="I38" s="89" t="n">
        <v>24</v>
      </c>
      <c r="J38" s="89" t="n">
        <v>0</v>
      </c>
      <c r="K38" s="90" t="n">
        <v>0</v>
      </c>
      <c r="L38" s="90" t="n">
        <v>0</v>
      </c>
      <c r="M38" s="90" t="n">
        <v>0</v>
      </c>
      <c r="N38" s="90" t="n">
        <v>0</v>
      </c>
      <c r="O38" s="90" t="n">
        <v>0</v>
      </c>
      <c r="P38" s="90" t="n">
        <v>0</v>
      </c>
      <c r="Q38" s="90" t="n">
        <v>3716</v>
      </c>
      <c r="R38" s="91" t="n">
        <v>3582</v>
      </c>
      <c r="S38" s="91" t="n">
        <v>3582</v>
      </c>
      <c r="T38" s="165" t="n">
        <v>3528</v>
      </c>
      <c r="U38" s="92" t="n">
        <v>3639</v>
      </c>
      <c r="V38" s="89" t="n">
        <v>46</v>
      </c>
      <c r="W38" s="89" t="n">
        <v>0</v>
      </c>
      <c r="X38" s="89" t="n">
        <v>44</v>
      </c>
      <c r="Y38" s="89" t="n">
        <v>0</v>
      </c>
      <c r="Z38" s="89" t="n">
        <v>64</v>
      </c>
      <c r="AA38" s="88" t="n">
        <v>0</v>
      </c>
      <c r="AB38" s="93" t="n">
        <f aca="false">U38-T38+AY38</f>
        <v>111</v>
      </c>
      <c r="AC38" s="94" t="n">
        <f aca="false">T38-S38</f>
        <v>-54</v>
      </c>
      <c r="AD38" s="88" t="n">
        <v>154</v>
      </c>
      <c r="AE38" s="181" t="n">
        <f aca="false">IF(AD38&gt;0, U38/(AD38*24),"no data")</f>
        <v>0.984577922077922</v>
      </c>
      <c r="AF38" s="96" t="n">
        <f aca="false">IF(Q38&gt;0,Q38/24,"no data")</f>
        <v>154.833333333333</v>
      </c>
      <c r="AG38" s="95" t="n">
        <f aca="false">IF(T38&gt;0,(T38/Q38),"no data")</f>
        <v>0.94940796555436</v>
      </c>
      <c r="AH38" s="97" t="n">
        <f aca="false">(1440-((V38*W38)+(X38*Y38)+(Z38*AA38))/(V38+X38+Z38))/1440</f>
        <v>1</v>
      </c>
      <c r="AI38" s="98" t="n">
        <f aca="false">IF(T38&gt;0,(1440-((W38*V38+AS38*AT38)+(Y38*X38+AU38*AV38)+(Z38*AA38+AW38*AX38))/(V38+X38+Z38))/1440,"no data")</f>
        <v>0.98051948051948</v>
      </c>
      <c r="AJ38" s="117" t="n">
        <v>11.5</v>
      </c>
      <c r="AK38" s="118" t="n">
        <v>177.19</v>
      </c>
      <c r="AL38" s="101" t="n">
        <f aca="false">AJ38*AK38</f>
        <v>2037.685</v>
      </c>
      <c r="AM38" s="117" t="n">
        <v>30.506</v>
      </c>
      <c r="AN38" s="119" t="n">
        <v>940</v>
      </c>
      <c r="AO38" s="182" t="n">
        <f aca="false">AM38*AN38</f>
        <v>28675.64</v>
      </c>
      <c r="AP38" s="183" t="n">
        <f aca="false">IF(T38&gt;0,((((AJ38*AK38)+(AM38*AN38))/(T38*1000))*1000000),"no data")</f>
        <v>8705.59098639456</v>
      </c>
      <c r="AQ38" s="184" t="n">
        <f aca="false">R38/24</f>
        <v>149.25</v>
      </c>
      <c r="AR38" s="184"/>
      <c r="AS38" s="88" t="n">
        <v>0</v>
      </c>
      <c r="AT38" s="106" t="n">
        <v>0</v>
      </c>
      <c r="AU38" s="106" t="n">
        <v>0</v>
      </c>
      <c r="AV38" s="88" t="n">
        <v>0</v>
      </c>
      <c r="AW38" s="106" t="n">
        <v>3</v>
      </c>
      <c r="AX38" s="88" t="n">
        <v>1440</v>
      </c>
      <c r="AY38" s="88" t="n">
        <v>0</v>
      </c>
      <c r="BA38" s="107" t="n">
        <v>1115</v>
      </c>
      <c r="BB38" s="107" t="n">
        <v>1059</v>
      </c>
      <c r="BC38" s="107" t="n">
        <v>1465</v>
      </c>
      <c r="BD38" s="185" t="n">
        <f aca="false">(BB38-BA38)</f>
        <v>-56</v>
      </c>
      <c r="BE38" s="107" t="n">
        <f aca="false">AP38</f>
        <v>8705.59098639456</v>
      </c>
      <c r="BF38" s="107" t="n">
        <f aca="false">AP38</f>
        <v>8705.59098639456</v>
      </c>
      <c r="BG38" s="195" t="n">
        <v>2.116</v>
      </c>
      <c r="BH38" s="112" t="n">
        <v>2.116</v>
      </c>
      <c r="BI38" s="112" t="n">
        <v>31.98</v>
      </c>
      <c r="BJ38" s="112" t="n">
        <v>29.19</v>
      </c>
      <c r="BK38" s="112" t="n">
        <v>23.14</v>
      </c>
      <c r="BL38" s="112" t="n">
        <v>30.69</v>
      </c>
      <c r="BM38" s="112" t="n">
        <v>1000</v>
      </c>
      <c r="BN38" s="111" t="n">
        <v>50.02</v>
      </c>
      <c r="BO38" s="113" t="n">
        <v>0.9169</v>
      </c>
      <c r="BP38" s="108" t="n">
        <v>91.52</v>
      </c>
      <c r="BQ38" s="108" t="n">
        <v>84.06</v>
      </c>
      <c r="BR38" s="114" t="n">
        <f aca="false">BQ38-BP38</f>
        <v>-7.45999999999999</v>
      </c>
      <c r="BS38" s="107" t="n">
        <v>12391</v>
      </c>
      <c r="BT38" s="107" t="n">
        <v>12656</v>
      </c>
      <c r="BU38" s="0" t="n">
        <f aca="false">BT38-BS38</f>
        <v>265</v>
      </c>
      <c r="BV38" s="107" t="n">
        <f aca="false">BG38+BH38</f>
        <v>4.232</v>
      </c>
      <c r="BW38" s="108" t="n">
        <v>24</v>
      </c>
      <c r="BX38" s="108" t="n">
        <v>24</v>
      </c>
      <c r="BY38" s="108"/>
      <c r="BZ38" s="107" t="n">
        <v>18.77</v>
      </c>
      <c r="CA38" s="107" t="n">
        <v>6.83</v>
      </c>
      <c r="CB38" s="187"/>
    </row>
    <row r="39" customFormat="false" ht="13.8" hidden="false" customHeight="false" outlineLevel="0" collapsed="false">
      <c r="A39" s="84"/>
      <c r="B39" s="180" t="n">
        <v>42769</v>
      </c>
      <c r="C39" s="86" t="n">
        <v>60.92</v>
      </c>
      <c r="D39" s="87" t="n">
        <v>0.7225</v>
      </c>
      <c r="E39" s="88" t="n">
        <v>68</v>
      </c>
      <c r="F39" s="88" t="n">
        <v>54</v>
      </c>
      <c r="G39" s="89" t="n">
        <v>24</v>
      </c>
      <c r="H39" s="89" t="n">
        <v>0</v>
      </c>
      <c r="I39" s="89" t="n">
        <v>24</v>
      </c>
      <c r="J39" s="89" t="n">
        <v>0</v>
      </c>
      <c r="K39" s="90" t="n">
        <v>0</v>
      </c>
      <c r="L39" s="90" t="n">
        <v>0</v>
      </c>
      <c r="M39" s="90" t="n">
        <v>0</v>
      </c>
      <c r="N39" s="90" t="n">
        <v>0</v>
      </c>
      <c r="O39" s="90" t="n">
        <v>0</v>
      </c>
      <c r="P39" s="90" t="n">
        <v>0</v>
      </c>
      <c r="Q39" s="90" t="n">
        <v>3720</v>
      </c>
      <c r="R39" s="91" t="n">
        <v>3578</v>
      </c>
      <c r="S39" s="91" t="n">
        <v>3578</v>
      </c>
      <c r="T39" s="165" t="n">
        <v>3517</v>
      </c>
      <c r="U39" s="92" t="n">
        <v>3626</v>
      </c>
      <c r="V39" s="89" t="n">
        <v>47</v>
      </c>
      <c r="W39" s="89" t="n">
        <v>0</v>
      </c>
      <c r="X39" s="89" t="n">
        <v>44</v>
      </c>
      <c r="Y39" s="89" t="n">
        <v>0</v>
      </c>
      <c r="Z39" s="89" t="n">
        <v>64</v>
      </c>
      <c r="AA39" s="88" t="n">
        <v>0</v>
      </c>
      <c r="AB39" s="93" t="n">
        <f aca="false">U39-T39+AY39</f>
        <v>109</v>
      </c>
      <c r="AC39" s="94" t="n">
        <f aca="false">T39-S39</f>
        <v>-61</v>
      </c>
      <c r="AD39" s="88" t="n">
        <v>153</v>
      </c>
      <c r="AE39" s="181" t="n">
        <f aca="false">IF(AD39&gt;0, U39/(AD39*24),"no data")</f>
        <v>0.987472766884532</v>
      </c>
      <c r="AF39" s="96" t="n">
        <f aca="false">IF(Q39&gt;0,Q39/24,"no data")</f>
        <v>155</v>
      </c>
      <c r="AG39" s="95" t="n">
        <f aca="false">IF(T39&gt;0,(T39/Q39),"no data")</f>
        <v>0.945430107526882</v>
      </c>
      <c r="AH39" s="97" t="n">
        <f aca="false">(1440-((V39*W39)+(X39*Y39)+(Z39*AA39))/(V39+X39+Z39))/1440</f>
        <v>1</v>
      </c>
      <c r="AI39" s="98" t="n">
        <f aca="false">IF(T39&gt;0,(1440-((W39*V39+AS39*AT39)+(Y39*W39+AU39*AV39)+(Z39*AA39+AW39*AX39))/(V39+X39+Z39))/1440,"no data")</f>
        <v>0.974193548387097</v>
      </c>
      <c r="AJ39" s="117" t="n">
        <v>11.35</v>
      </c>
      <c r="AK39" s="121" t="n">
        <v>174.49</v>
      </c>
      <c r="AL39" s="101" t="n">
        <f aca="false">AJ39*AK39</f>
        <v>1980.4615</v>
      </c>
      <c r="AM39" s="117" t="n">
        <v>30.475</v>
      </c>
      <c r="AN39" s="119" t="n">
        <v>940</v>
      </c>
      <c r="AO39" s="182" t="n">
        <f aca="false">AM39*AN39</f>
        <v>28646.5</v>
      </c>
      <c r="AP39" s="183" t="n">
        <f aca="false">IF(T39&gt;0,((((AJ39*AK39)+(AM39*AN39))/(T39*1000))*1000000),"no data")</f>
        <v>8708.26315041228</v>
      </c>
      <c r="AQ39" s="184" t="n">
        <f aca="false">R39/24</f>
        <v>149.083333333333</v>
      </c>
      <c r="AR39" s="184"/>
      <c r="AS39" s="88" t="n">
        <v>0</v>
      </c>
      <c r="AT39" s="106" t="n">
        <v>0</v>
      </c>
      <c r="AU39" s="106" t="n">
        <v>0</v>
      </c>
      <c r="AV39" s="88" t="n">
        <v>0</v>
      </c>
      <c r="AW39" s="106" t="n">
        <v>4</v>
      </c>
      <c r="AX39" s="88" t="n">
        <v>1440</v>
      </c>
      <c r="AY39" s="88" t="n">
        <v>0</v>
      </c>
      <c r="BA39" s="107" t="n">
        <v>1136</v>
      </c>
      <c r="BB39" s="107" t="n">
        <v>1054</v>
      </c>
      <c r="BC39" s="107" t="n">
        <v>1436</v>
      </c>
      <c r="BD39" s="185" t="n">
        <f aca="false">(BB39-BA39)</f>
        <v>-82</v>
      </c>
      <c r="BE39" s="107" t="n">
        <f aca="false">AP39</f>
        <v>8708.26315041228</v>
      </c>
      <c r="BF39" s="107" t="n">
        <f aca="false">AP39</f>
        <v>8708.26315041228</v>
      </c>
      <c r="BG39" s="195" t="n">
        <v>1.954</v>
      </c>
      <c r="BH39" s="112" t="n">
        <v>1.954</v>
      </c>
      <c r="BI39" s="112" t="n">
        <v>32.19</v>
      </c>
      <c r="BJ39" s="112" t="n">
        <v>29.59</v>
      </c>
      <c r="BK39" s="112" t="n">
        <v>23.16</v>
      </c>
      <c r="BL39" s="112" t="n">
        <v>30.55</v>
      </c>
      <c r="BM39" s="111" t="n">
        <v>998.46</v>
      </c>
      <c r="BN39" s="111" t="n">
        <v>50.03</v>
      </c>
      <c r="BO39" s="122" t="n">
        <v>0.9178</v>
      </c>
      <c r="BP39" s="108" t="n">
        <v>93.58</v>
      </c>
      <c r="BQ39" s="108" t="n">
        <v>83.98</v>
      </c>
      <c r="BR39" s="114" t="n">
        <f aca="false">BQ39-BP39</f>
        <v>-9.59999999999999</v>
      </c>
      <c r="BS39" s="107" t="n">
        <v>12405</v>
      </c>
      <c r="BT39" s="107" t="n">
        <v>12576</v>
      </c>
      <c r="BU39" s="0" t="n">
        <f aca="false">BT39-BS39</f>
        <v>171</v>
      </c>
      <c r="BV39" s="107" t="n">
        <f aca="false">BG39+BH39</f>
        <v>3.908</v>
      </c>
      <c r="BW39" s="108" t="n">
        <v>24</v>
      </c>
      <c r="BX39" s="108" t="n">
        <v>24</v>
      </c>
      <c r="BY39" s="108"/>
      <c r="BZ39" s="107" t="n">
        <v>22.45</v>
      </c>
      <c r="CA39" s="107" t="n">
        <v>7.65</v>
      </c>
      <c r="CB39" s="187"/>
    </row>
    <row r="40" customFormat="false" ht="13.8" hidden="false" customHeight="false" outlineLevel="0" collapsed="false">
      <c r="A40" s="84"/>
      <c r="B40" s="180" t="n">
        <v>42770</v>
      </c>
      <c r="C40" s="86" t="n">
        <v>59.8</v>
      </c>
      <c r="D40" s="87" t="n">
        <v>0.812</v>
      </c>
      <c r="E40" s="88" t="n">
        <v>67</v>
      </c>
      <c r="F40" s="88" t="n">
        <v>55</v>
      </c>
      <c r="G40" s="89" t="n">
        <v>24</v>
      </c>
      <c r="H40" s="89" t="n">
        <v>0</v>
      </c>
      <c r="I40" s="89" t="n">
        <v>24</v>
      </c>
      <c r="J40" s="89" t="n">
        <v>0</v>
      </c>
      <c r="K40" s="90" t="n">
        <v>0</v>
      </c>
      <c r="L40" s="90" t="n">
        <v>0</v>
      </c>
      <c r="M40" s="90" t="n">
        <v>0</v>
      </c>
      <c r="N40" s="90" t="n">
        <v>0</v>
      </c>
      <c r="O40" s="90" t="n">
        <v>0</v>
      </c>
      <c r="P40" s="90" t="n">
        <v>0</v>
      </c>
      <c r="Q40" s="90" t="n">
        <v>3720</v>
      </c>
      <c r="R40" s="91" t="n">
        <v>3571</v>
      </c>
      <c r="S40" s="91" t="n">
        <v>3531</v>
      </c>
      <c r="T40" s="165" t="n">
        <v>3476</v>
      </c>
      <c r="U40" s="92" t="n">
        <v>3582</v>
      </c>
      <c r="V40" s="89" t="n">
        <v>47</v>
      </c>
      <c r="W40" s="89" t="n">
        <v>0</v>
      </c>
      <c r="X40" s="89" t="n">
        <v>44</v>
      </c>
      <c r="Y40" s="89" t="n">
        <v>0</v>
      </c>
      <c r="Z40" s="89" t="n">
        <v>64</v>
      </c>
      <c r="AA40" s="88" t="n">
        <v>0</v>
      </c>
      <c r="AB40" s="93" t="n">
        <f aca="false">U40-T40+AY40</f>
        <v>106</v>
      </c>
      <c r="AC40" s="94" t="n">
        <f aca="false">T40-S40</f>
        <v>-55</v>
      </c>
      <c r="AD40" s="88" t="n">
        <v>153</v>
      </c>
      <c r="AE40" s="181" t="n">
        <f aca="false">IF(AD40&gt;0, U40/(AD40*24),"no data")</f>
        <v>0.975490196078431</v>
      </c>
      <c r="AF40" s="96" t="n">
        <f aca="false">IF(Q40&gt;0,Q40/24,"no data")</f>
        <v>155</v>
      </c>
      <c r="AG40" s="95" t="n">
        <f aca="false">IF(T40&gt;0,(T40/Q40),"no data")</f>
        <v>0.934408602150538</v>
      </c>
      <c r="AH40" s="97" t="n">
        <f aca="false">(1440-((V40*W40)+(X40*Y40)+(Z40*AA40))/(V40+X40+Z40))/1440</f>
        <v>1</v>
      </c>
      <c r="AI40" s="98" t="n">
        <f aca="false">IF(T40&gt;0,(1440-((W40*V40+AS40*AT40)+(Y40*X40+AU40*AV40)+(Z40*AA40+AW40*AX40))/(V40+X40+Z40))/1440,"no data")</f>
        <v>0.961290322580645</v>
      </c>
      <c r="AJ40" s="117" t="n">
        <v>11.375</v>
      </c>
      <c r="AK40" s="121" t="n">
        <v>176.27</v>
      </c>
      <c r="AL40" s="101" t="n">
        <f aca="false">AJ40*AK40</f>
        <v>2005.07125</v>
      </c>
      <c r="AM40" s="117" t="n">
        <v>30.221</v>
      </c>
      <c r="AN40" s="119" t="n">
        <v>941</v>
      </c>
      <c r="AO40" s="182" t="n">
        <f aca="false">AM40*AN40</f>
        <v>28437.961</v>
      </c>
      <c r="AP40" s="183" t="n">
        <f aca="false">IF(T40&gt;0,((((AJ40*AK40)+(AM40*AN40))/(T40*1000))*1000000),"no data")</f>
        <v>8758.06451380898</v>
      </c>
      <c r="AQ40" s="184" t="n">
        <f aca="false">R40/24</f>
        <v>148.791666666667</v>
      </c>
      <c r="AR40" s="184"/>
      <c r="AS40" s="88" t="n">
        <v>0</v>
      </c>
      <c r="AT40" s="106" t="n">
        <v>0</v>
      </c>
      <c r="AU40" s="106" t="n">
        <v>0</v>
      </c>
      <c r="AV40" s="88" t="n">
        <v>0</v>
      </c>
      <c r="AW40" s="106" t="n">
        <v>6</v>
      </c>
      <c r="AX40" s="88" t="n">
        <v>1440</v>
      </c>
      <c r="AY40" s="88" t="n">
        <v>0</v>
      </c>
      <c r="BA40" s="107" t="n">
        <v>1134</v>
      </c>
      <c r="BB40" s="107" t="n">
        <v>1046</v>
      </c>
      <c r="BC40" s="107" t="n">
        <v>1402</v>
      </c>
      <c r="BD40" s="185" t="n">
        <f aca="false">(BB40-BA40)</f>
        <v>-88</v>
      </c>
      <c r="BE40" s="107" t="n">
        <f aca="false">AP40</f>
        <v>8758.06451380898</v>
      </c>
      <c r="BF40" s="107" t="n">
        <f aca="false">AP40</f>
        <v>8758.06451380898</v>
      </c>
      <c r="BG40" s="195" t="n">
        <v>1.782</v>
      </c>
      <c r="BH40" s="112" t="n">
        <v>1.762</v>
      </c>
      <c r="BI40" s="112" t="n">
        <v>32</v>
      </c>
      <c r="BJ40" s="111" t="n">
        <v>29.5</v>
      </c>
      <c r="BK40" s="111" t="n">
        <v>22.9</v>
      </c>
      <c r="BL40" s="111" t="n">
        <v>30.26</v>
      </c>
      <c r="BM40" s="112" t="n">
        <v>989.9</v>
      </c>
      <c r="BN40" s="111" t="n">
        <v>50</v>
      </c>
      <c r="BO40" s="112" t="n">
        <v>0.9168</v>
      </c>
      <c r="BP40" s="111" t="n">
        <v>94.98</v>
      </c>
      <c r="BQ40" s="111" t="n">
        <v>84.09</v>
      </c>
      <c r="BR40" s="114" t="n">
        <f aca="false">BQ40-BP40</f>
        <v>-10.89</v>
      </c>
      <c r="BS40" s="107" t="n">
        <v>12366</v>
      </c>
      <c r="BT40" s="107" t="n">
        <v>12545</v>
      </c>
      <c r="BU40" s="0" t="n">
        <f aca="false">BT40-BS40</f>
        <v>179</v>
      </c>
      <c r="BV40" s="107" t="n">
        <f aca="false">BG40+BH40</f>
        <v>3.544</v>
      </c>
      <c r="BW40" s="107" t="n">
        <v>24</v>
      </c>
      <c r="BX40" s="107" t="n">
        <v>24</v>
      </c>
      <c r="BY40" s="107"/>
      <c r="BZ40" s="107" t="n">
        <v>24</v>
      </c>
      <c r="CA40" s="107" t="n">
        <v>7.12</v>
      </c>
      <c r="CB40" s="187"/>
    </row>
    <row r="41" customFormat="false" ht="12.75" hidden="false" customHeight="true" outlineLevel="0" collapsed="false">
      <c r="A41" s="84" t="s">
        <v>92</v>
      </c>
      <c r="B41" s="180" t="n">
        <v>42771</v>
      </c>
      <c r="C41" s="125" t="n">
        <v>57</v>
      </c>
      <c r="D41" s="126" t="n">
        <v>0.62</v>
      </c>
      <c r="E41" s="127" t="n">
        <v>66</v>
      </c>
      <c r="F41" s="127" t="n">
        <v>49</v>
      </c>
      <c r="G41" s="128" t="n">
        <v>24</v>
      </c>
      <c r="H41" s="128" t="n">
        <v>0</v>
      </c>
      <c r="I41" s="128" t="n">
        <v>12</v>
      </c>
      <c r="J41" s="128" t="n">
        <v>31</v>
      </c>
      <c r="K41" s="129" t="n">
        <v>0</v>
      </c>
      <c r="L41" s="129" t="n">
        <v>0</v>
      </c>
      <c r="M41" s="129" t="n">
        <v>0</v>
      </c>
      <c r="N41" s="129" t="n">
        <v>0</v>
      </c>
      <c r="O41" s="129" t="n">
        <v>6</v>
      </c>
      <c r="P41" s="129" t="n">
        <v>31</v>
      </c>
      <c r="Q41" s="173" t="n">
        <v>3720</v>
      </c>
      <c r="R41" s="131" t="n">
        <v>2835</v>
      </c>
      <c r="S41" s="131" t="n">
        <v>2745</v>
      </c>
      <c r="T41" s="196" t="n">
        <v>2663</v>
      </c>
      <c r="U41" s="132" t="n">
        <v>2752</v>
      </c>
      <c r="V41" s="127" t="n">
        <v>44</v>
      </c>
      <c r="W41" s="127" t="n">
        <v>0</v>
      </c>
      <c r="X41" s="127" t="n">
        <v>44</v>
      </c>
      <c r="Y41" s="127" t="n">
        <v>624</v>
      </c>
      <c r="Z41" s="127" t="n">
        <v>64</v>
      </c>
      <c r="AA41" s="127" t="n">
        <v>0</v>
      </c>
      <c r="AB41" s="133" t="n">
        <f aca="false">U41-T41+AY41</f>
        <v>89</v>
      </c>
      <c r="AC41" s="131" t="n">
        <f aca="false">T41-S41</f>
        <v>-82</v>
      </c>
      <c r="AD41" s="127" t="n">
        <v>157</v>
      </c>
      <c r="AE41" s="135" t="n">
        <f aca="false">IF(AD41&gt;0, U41/(AD41*24),"no data")</f>
        <v>0.73036093418259</v>
      </c>
      <c r="AF41" s="136" t="n">
        <f aca="false">IF(Q41&gt;0,Q41/24,"no data")</f>
        <v>155</v>
      </c>
      <c r="AG41" s="135" t="n">
        <f aca="false">IF(T41&gt;0,(T41/Q41),"no data")</f>
        <v>0.715860215053763</v>
      </c>
      <c r="AH41" s="137" t="n">
        <f aca="false">(1440-((V41*W41)+(X41*Y41)+(Z41*AA41))/(V41+X41+Z41))/1440</f>
        <v>0.874561403508772</v>
      </c>
      <c r="AI41" s="138" t="n">
        <f aca="false">IF(T41&gt;0,(1440-((W41*V41+AS41*AT41)+(Y41*X41+AU41*AV41)+(Z41*AA41+AW41*AX41))/(V41+X41+Z41))/1440,"no data")</f>
        <v>0.777266081871345</v>
      </c>
      <c r="AJ41" s="117" t="n">
        <v>5.853</v>
      </c>
      <c r="AK41" s="121" t="n">
        <v>183.36</v>
      </c>
      <c r="AL41" s="154" t="n">
        <f aca="false">AJ41*AK41</f>
        <v>1073.20608</v>
      </c>
      <c r="AM41" s="117" t="n">
        <v>23.966</v>
      </c>
      <c r="AN41" s="119" t="n">
        <v>939</v>
      </c>
      <c r="AO41" s="197" t="n">
        <f aca="false">AM41*AN41</f>
        <v>22504.074</v>
      </c>
      <c r="AP41" s="198" t="n">
        <f aca="false">IF(T41&gt;0,((((AJ41*AK41)+(AM41*AN41))/(T41*1000))*1000000),"no data")</f>
        <v>8853.65380398047</v>
      </c>
      <c r="AQ41" s="199" t="n">
        <f aca="false">R41/24</f>
        <v>118.125</v>
      </c>
      <c r="AR41" s="199"/>
      <c r="AS41" s="143" t="n">
        <v>0</v>
      </c>
      <c r="AT41" s="127" t="n">
        <v>0</v>
      </c>
      <c r="AU41" s="144" t="n">
        <v>21</v>
      </c>
      <c r="AV41" s="144" t="n">
        <v>65</v>
      </c>
      <c r="AW41" s="127" t="n">
        <v>19</v>
      </c>
      <c r="AX41" s="144" t="n">
        <v>1049</v>
      </c>
      <c r="AY41" s="127" t="n">
        <v>0</v>
      </c>
      <c r="BA41" s="127" t="n">
        <v>1063</v>
      </c>
      <c r="BB41" s="127" t="n">
        <v>614</v>
      </c>
      <c r="BC41" s="127" t="n">
        <v>1075</v>
      </c>
      <c r="BD41" s="185" t="n">
        <f aca="false">(BB41-BA41)</f>
        <v>-449</v>
      </c>
      <c r="BE41" s="146" t="n">
        <f aca="false">AP41</f>
        <v>8853.65380398047</v>
      </c>
      <c r="BF41" s="145" t="n">
        <f aca="false">AP41</f>
        <v>8853.65380398047</v>
      </c>
      <c r="BG41" s="200" t="n">
        <v>2.173</v>
      </c>
      <c r="BH41" s="145" t="n">
        <v>0.743</v>
      </c>
      <c r="BI41" s="145" t="n">
        <v>33.2</v>
      </c>
      <c r="BJ41" s="145" t="n">
        <v>28.11</v>
      </c>
      <c r="BK41" s="145" t="n">
        <v>13.45</v>
      </c>
      <c r="BL41" s="145" t="n">
        <v>16.74</v>
      </c>
      <c r="BM41" s="145" t="n">
        <v>994.46</v>
      </c>
      <c r="BN41" s="147" t="n">
        <v>50</v>
      </c>
      <c r="BO41" s="145" t="n">
        <v>0.9143</v>
      </c>
      <c r="BP41" s="147" t="n">
        <v>84.9</v>
      </c>
      <c r="BQ41" s="147" t="n">
        <v>86.17</v>
      </c>
      <c r="BR41" s="114" t="n">
        <f aca="false">BQ41-BP41</f>
        <v>1.27</v>
      </c>
      <c r="BS41" s="145" t="n">
        <v>12579</v>
      </c>
      <c r="BT41" s="145" t="n">
        <v>12033</v>
      </c>
      <c r="BU41" s="186" t="n">
        <f aca="false">BT41-BS41</f>
        <v>-546</v>
      </c>
      <c r="BV41" s="145" t="n">
        <f aca="false">BG41+BH41</f>
        <v>2.916</v>
      </c>
      <c r="BW41" s="147" t="n">
        <v>24</v>
      </c>
      <c r="BX41" s="147" t="n">
        <v>9.43</v>
      </c>
      <c r="BY41" s="147"/>
      <c r="BZ41" s="145" t="n">
        <v>4.03</v>
      </c>
      <c r="CA41" s="145" t="n">
        <v>6.28</v>
      </c>
      <c r="CB41" s="201"/>
    </row>
    <row r="42" customFormat="false" ht="13.8" hidden="false" customHeight="false" outlineLevel="0" collapsed="false">
      <c r="A42" s="84"/>
      <c r="B42" s="180" t="n">
        <v>42772</v>
      </c>
      <c r="C42" s="125" t="n">
        <v>57</v>
      </c>
      <c r="D42" s="151" t="n">
        <v>0.63</v>
      </c>
      <c r="E42" s="127" t="n">
        <v>69</v>
      </c>
      <c r="F42" s="127" t="n">
        <v>45</v>
      </c>
      <c r="G42" s="128" t="n">
        <v>24</v>
      </c>
      <c r="H42" s="128" t="n">
        <v>0</v>
      </c>
      <c r="I42" s="128" t="n">
        <v>24</v>
      </c>
      <c r="J42" s="128" t="n">
        <v>0</v>
      </c>
      <c r="K42" s="129" t="n">
        <v>0</v>
      </c>
      <c r="L42" s="129" t="n">
        <v>0</v>
      </c>
      <c r="M42" s="129" t="n">
        <v>0</v>
      </c>
      <c r="N42" s="129" t="n">
        <v>0</v>
      </c>
      <c r="O42" s="129" t="n">
        <v>0</v>
      </c>
      <c r="P42" s="129" t="n">
        <v>0</v>
      </c>
      <c r="Q42" s="173" t="n">
        <v>3720</v>
      </c>
      <c r="R42" s="131" t="n">
        <v>3585</v>
      </c>
      <c r="S42" s="131" t="n">
        <v>3474</v>
      </c>
      <c r="T42" s="196" t="n">
        <v>3445</v>
      </c>
      <c r="U42" s="132" t="n">
        <v>3546</v>
      </c>
      <c r="V42" s="127" t="n">
        <v>45</v>
      </c>
      <c r="W42" s="127" t="n">
        <v>0</v>
      </c>
      <c r="X42" s="127" t="n">
        <v>48</v>
      </c>
      <c r="Y42" s="127" t="n">
        <v>0</v>
      </c>
      <c r="Z42" s="127" t="n">
        <v>64</v>
      </c>
      <c r="AA42" s="127" t="n">
        <v>0</v>
      </c>
      <c r="AB42" s="133" t="n">
        <f aca="false">U42-T42+AY42</f>
        <v>101</v>
      </c>
      <c r="AC42" s="131" t="n">
        <f aca="false">T42-S42</f>
        <v>-29</v>
      </c>
      <c r="AD42" s="127" t="n">
        <v>153</v>
      </c>
      <c r="AE42" s="135" t="n">
        <f aca="false">IF(AD42&gt;0, U42/(AD42*24),"no data")</f>
        <v>0.965686274509804</v>
      </c>
      <c r="AF42" s="136" t="n">
        <f aca="false">IF(Q42&gt;0,Q42/24,"no data")</f>
        <v>155</v>
      </c>
      <c r="AG42" s="135" t="n">
        <f aca="false">IF(T42&gt;0,(T42/Q42),"no data")</f>
        <v>0.926075268817204</v>
      </c>
      <c r="AH42" s="137" t="n">
        <f aca="false">(1440-((V42*W42)+(X42*Y42)+(Z42*AA42))/(V42+X42+Z42))/1440</f>
        <v>1</v>
      </c>
      <c r="AI42" s="138" t="n">
        <f aca="false">IF(T42&gt;0,(1440-((W42*V42+AS42*AT42)+(Y42*X42+AU42*AV42)+(Z42*AA42+AW42*AX42))/(V42+X42+Z42))/1440,"no data")</f>
        <v>0.942675159235669</v>
      </c>
      <c r="AJ42" s="117" t="n">
        <v>10.23</v>
      </c>
      <c r="AK42" s="121" t="n">
        <v>175.06</v>
      </c>
      <c r="AL42" s="154" t="n">
        <f aca="false">AJ42*AK42</f>
        <v>1790.8638</v>
      </c>
      <c r="AM42" s="117" t="n">
        <v>29.699</v>
      </c>
      <c r="AN42" s="119" t="n">
        <v>939</v>
      </c>
      <c r="AO42" s="197" t="n">
        <f aca="false">AM42*AN42</f>
        <v>27887.361</v>
      </c>
      <c r="AP42" s="198" t="n">
        <f aca="false">IF(T42&gt;0,((((AJ42*AK42)+(AM42*AN42))/(T42*1000))*1000000),"no data")</f>
        <v>8614.86931785196</v>
      </c>
      <c r="AQ42" s="199" t="n">
        <f aca="false">R42/24</f>
        <v>149.375</v>
      </c>
      <c r="AR42" s="199"/>
      <c r="AS42" s="143" t="n">
        <v>0</v>
      </c>
      <c r="AT42" s="127" t="n">
        <v>0</v>
      </c>
      <c r="AU42" s="144" t="n">
        <v>0</v>
      </c>
      <c r="AV42" s="144" t="n">
        <v>0</v>
      </c>
      <c r="AW42" s="127" t="n">
        <v>9</v>
      </c>
      <c r="AX42" s="144" t="n">
        <v>1440</v>
      </c>
      <c r="AY42" s="127" t="n">
        <v>0</v>
      </c>
      <c r="BA42" s="127" t="n">
        <v>1080</v>
      </c>
      <c r="BB42" s="127" t="n">
        <v>1157</v>
      </c>
      <c r="BC42" s="127" t="n">
        <v>1309</v>
      </c>
      <c r="BD42" s="185" t="n">
        <f aca="false">(BB42-BA42)</f>
        <v>77</v>
      </c>
      <c r="BE42" s="146" t="n">
        <f aca="false">AP42</f>
        <v>8614.86931785196</v>
      </c>
      <c r="BF42" s="145" t="n">
        <f aca="false">AP42</f>
        <v>8614.86931785196</v>
      </c>
      <c r="BG42" s="200" t="n">
        <v>1.326</v>
      </c>
      <c r="BH42" s="145" t="n">
        <v>1.282</v>
      </c>
      <c r="BI42" s="145" t="n">
        <v>31.9</v>
      </c>
      <c r="BJ42" s="145" t="n">
        <v>28.49</v>
      </c>
      <c r="BK42" s="145" t="n">
        <v>24.56</v>
      </c>
      <c r="BL42" s="145" t="n">
        <v>30.69</v>
      </c>
      <c r="BM42" s="145" t="n">
        <v>999.08</v>
      </c>
      <c r="BN42" s="145" t="n">
        <v>50.02</v>
      </c>
      <c r="BO42" s="145" t="n">
        <v>0.9174</v>
      </c>
      <c r="BP42" s="147" t="n">
        <v>86.11</v>
      </c>
      <c r="BQ42" s="147" t="n">
        <v>86.13</v>
      </c>
      <c r="BR42" s="114" t="n">
        <f aca="false">BQ42-BP42</f>
        <v>0.019999999999996</v>
      </c>
      <c r="BS42" s="145" t="n">
        <v>12550</v>
      </c>
      <c r="BT42" s="145" t="n">
        <v>12033</v>
      </c>
      <c r="BU42" s="186" t="n">
        <f aca="false">BT42-BS42</f>
        <v>-517</v>
      </c>
      <c r="BV42" s="145" t="n">
        <f aca="false">BG42+BH42</f>
        <v>2.608</v>
      </c>
      <c r="BW42" s="147" t="n">
        <v>24</v>
      </c>
      <c r="BX42" s="147" t="n">
        <v>24</v>
      </c>
      <c r="BY42" s="147"/>
      <c r="BZ42" s="145" t="n">
        <v>7.78</v>
      </c>
      <c r="CA42" s="145" t="n">
        <v>0</v>
      </c>
      <c r="CB42" s="201"/>
    </row>
    <row r="43" customFormat="false" ht="13.8" hidden="false" customHeight="false" outlineLevel="0" collapsed="false">
      <c r="A43" s="84"/>
      <c r="B43" s="180" t="n">
        <v>42773</v>
      </c>
      <c r="C43" s="125" t="n">
        <v>59.3</v>
      </c>
      <c r="D43" s="151" t="n">
        <v>0.626</v>
      </c>
      <c r="E43" s="127" t="n">
        <v>70</v>
      </c>
      <c r="F43" s="127" t="n">
        <v>47</v>
      </c>
      <c r="G43" s="128" t="n">
        <v>24</v>
      </c>
      <c r="H43" s="128" t="n">
        <v>0</v>
      </c>
      <c r="I43" s="128" t="n">
        <v>24</v>
      </c>
      <c r="J43" s="128" t="n">
        <v>0</v>
      </c>
      <c r="K43" s="129" t="n">
        <v>0</v>
      </c>
      <c r="L43" s="129" t="n">
        <v>0</v>
      </c>
      <c r="M43" s="129" t="n">
        <v>0</v>
      </c>
      <c r="N43" s="129" t="n">
        <v>0</v>
      </c>
      <c r="O43" s="129" t="n">
        <v>0</v>
      </c>
      <c r="P43" s="129" t="n">
        <v>0</v>
      </c>
      <c r="Q43" s="173" t="n">
        <v>3717</v>
      </c>
      <c r="R43" s="131" t="n">
        <v>3599</v>
      </c>
      <c r="S43" s="131" t="n">
        <v>3599</v>
      </c>
      <c r="T43" s="196" t="n">
        <v>3554</v>
      </c>
      <c r="U43" s="132" t="n">
        <v>3665</v>
      </c>
      <c r="V43" s="127" t="n">
        <v>46</v>
      </c>
      <c r="W43" s="127" t="n">
        <v>0</v>
      </c>
      <c r="X43" s="127" t="n">
        <v>48</v>
      </c>
      <c r="Y43" s="127" t="n">
        <v>0</v>
      </c>
      <c r="Z43" s="127" t="n">
        <v>64</v>
      </c>
      <c r="AA43" s="127" t="n">
        <v>0</v>
      </c>
      <c r="AB43" s="133" t="n">
        <f aca="false">U43-T43+AY43</f>
        <v>111</v>
      </c>
      <c r="AC43" s="131" t="n">
        <f aca="false">T43-S43</f>
        <v>-45</v>
      </c>
      <c r="AD43" s="127" t="n">
        <v>155</v>
      </c>
      <c r="AE43" s="135" t="n">
        <f aca="false">IF(AD43&gt;0, U43/(AD43*24),"no data")</f>
        <v>0.985215053763441</v>
      </c>
      <c r="AF43" s="136" t="n">
        <f aca="false">IF(Q43&gt;0,Q43/24,"no data")</f>
        <v>154.875</v>
      </c>
      <c r="AG43" s="135" t="n">
        <f aca="false">IF(T43&gt;0,(T43/Q43),"no data")</f>
        <v>0.956147430723702</v>
      </c>
      <c r="AH43" s="137" t="n">
        <f aca="false">(1440-((V43*W43)+(X43*Y43)+(Z43*AA43))/(V43+X43+Z43))/1440</f>
        <v>1</v>
      </c>
      <c r="AI43" s="138" t="n">
        <f aca="false">IF(T43&gt;0,(1440-((W43*V43+AS43*AT43)+(Y43*X43+AU43*AV43)+(Z43*AA43+AW43*AX43))/(V43+X43+Z43))/1440,"no data")</f>
        <v>0.968354430379747</v>
      </c>
      <c r="AJ43" s="117" t="n">
        <v>10.8</v>
      </c>
      <c r="AK43" s="121" t="n">
        <v>170.09</v>
      </c>
      <c r="AL43" s="154" t="n">
        <f aca="false">AJ43*AK43</f>
        <v>1836.972</v>
      </c>
      <c r="AM43" s="117" t="n">
        <v>30.965</v>
      </c>
      <c r="AN43" s="119" t="n">
        <v>938</v>
      </c>
      <c r="AO43" s="197" t="n">
        <f aca="false">AM43*AN43</f>
        <v>29045.17</v>
      </c>
      <c r="AP43" s="198" t="n">
        <f aca="false">IF(T43&gt;0,((((AJ43*AK43)+(AM43*AN43))/(T43*1000))*1000000),"no data")</f>
        <v>8689.40405177265</v>
      </c>
      <c r="AQ43" s="199" t="n">
        <f aca="false">R43/24</f>
        <v>149.958333333333</v>
      </c>
      <c r="AR43" s="199"/>
      <c r="AS43" s="152" t="n">
        <v>0</v>
      </c>
      <c r="AT43" s="127" t="n">
        <v>0</v>
      </c>
      <c r="AU43" s="144" t="n">
        <v>0</v>
      </c>
      <c r="AV43" s="144" t="n">
        <v>0</v>
      </c>
      <c r="AW43" s="127" t="n">
        <v>5</v>
      </c>
      <c r="AX43" s="144" t="n">
        <v>1440</v>
      </c>
      <c r="AY43" s="127" t="n">
        <v>0</v>
      </c>
      <c r="BA43" s="127" t="n">
        <v>1099</v>
      </c>
      <c r="BB43" s="127" t="n">
        <v>1143</v>
      </c>
      <c r="BC43" s="127" t="n">
        <v>1423</v>
      </c>
      <c r="BD43" s="185" t="n">
        <f aca="false">(BB43-BA43)</f>
        <v>44</v>
      </c>
      <c r="BE43" s="146" t="n">
        <f aca="false">AP43</f>
        <v>8689.40405177265</v>
      </c>
      <c r="BF43" s="145" t="n">
        <f aca="false">AP43</f>
        <v>8689.40405177265</v>
      </c>
      <c r="BG43" s="200" t="n">
        <v>1.829</v>
      </c>
      <c r="BH43" s="145" t="n">
        <v>1.779</v>
      </c>
      <c r="BI43" s="145" t="n">
        <v>32</v>
      </c>
      <c r="BJ43" s="145" t="n">
        <v>28.9</v>
      </c>
      <c r="BK43" s="145" t="n">
        <v>24.4</v>
      </c>
      <c r="BL43" s="145" t="n">
        <v>30.5</v>
      </c>
      <c r="BM43" s="145" t="n">
        <v>998.71</v>
      </c>
      <c r="BN43" s="145" t="n">
        <v>49.95</v>
      </c>
      <c r="BO43" s="145" t="n">
        <v>0.9193</v>
      </c>
      <c r="BP43" s="147" t="n">
        <v>88.7</v>
      </c>
      <c r="BQ43" s="147" t="n">
        <v>86.1</v>
      </c>
      <c r="BR43" s="114" t="n">
        <f aca="false">BQ43-BP43</f>
        <v>-2.60000000000001</v>
      </c>
      <c r="BS43" s="145" t="n">
        <v>12521</v>
      </c>
      <c r="BT43" s="145" t="n">
        <v>12124</v>
      </c>
      <c r="BU43" s="186" t="n">
        <f aca="false">BT43-BS43</f>
        <v>-397</v>
      </c>
      <c r="BV43" s="145" t="n">
        <f aca="false">BG43+BH43</f>
        <v>3.608</v>
      </c>
      <c r="BW43" s="147" t="n">
        <v>24</v>
      </c>
      <c r="BX43" s="147" t="n">
        <v>24</v>
      </c>
      <c r="BY43" s="147"/>
      <c r="BZ43" s="145" t="n">
        <v>13.88</v>
      </c>
      <c r="CA43" s="145" t="n">
        <v>6.16</v>
      </c>
      <c r="CB43" s="201"/>
    </row>
    <row r="44" customFormat="false" ht="13.8" hidden="false" customHeight="false" outlineLevel="0" collapsed="false">
      <c r="A44" s="84"/>
      <c r="B44" s="180" t="n">
        <v>42774</v>
      </c>
      <c r="C44" s="125" t="n">
        <v>62.7</v>
      </c>
      <c r="D44" s="151" t="n">
        <v>0.595</v>
      </c>
      <c r="E44" s="153" t="n">
        <v>74</v>
      </c>
      <c r="F44" s="153" t="n">
        <v>52</v>
      </c>
      <c r="G44" s="128" t="n">
        <v>24</v>
      </c>
      <c r="H44" s="128" t="n">
        <v>0</v>
      </c>
      <c r="I44" s="128" t="n">
        <v>24</v>
      </c>
      <c r="J44" s="128" t="n">
        <v>0</v>
      </c>
      <c r="K44" s="129" t="n">
        <v>0</v>
      </c>
      <c r="L44" s="129" t="n">
        <v>0</v>
      </c>
      <c r="M44" s="129" t="n">
        <v>0</v>
      </c>
      <c r="N44" s="129" t="n">
        <v>0</v>
      </c>
      <c r="O44" s="129" t="n">
        <v>0</v>
      </c>
      <c r="P44" s="129" t="n">
        <v>0</v>
      </c>
      <c r="Q44" s="173" t="n">
        <v>3703</v>
      </c>
      <c r="R44" s="131" t="n">
        <v>3588</v>
      </c>
      <c r="S44" s="131" t="n">
        <v>3588</v>
      </c>
      <c r="T44" s="196" t="n">
        <v>3537</v>
      </c>
      <c r="U44" s="132" t="n">
        <v>3645</v>
      </c>
      <c r="V44" s="127" t="n">
        <v>45</v>
      </c>
      <c r="W44" s="153" t="n">
        <v>0</v>
      </c>
      <c r="X44" s="153" t="n">
        <v>47</v>
      </c>
      <c r="Y44" s="153" t="n">
        <v>0</v>
      </c>
      <c r="Z44" s="153" t="n">
        <v>64</v>
      </c>
      <c r="AA44" s="153" t="n">
        <v>0</v>
      </c>
      <c r="AB44" s="133" t="n">
        <f aca="false">U44-T44+AY44</f>
        <v>108</v>
      </c>
      <c r="AC44" s="131" t="n">
        <f aca="false">T44-S44</f>
        <v>-51</v>
      </c>
      <c r="AD44" s="127" t="n">
        <v>154</v>
      </c>
      <c r="AE44" s="202" t="n">
        <f aca="false">IF(AD44&gt;0, U44/(AD44*24),"no data")</f>
        <v>0.986201298701299</v>
      </c>
      <c r="AF44" s="136" t="n">
        <f aca="false">IF(Q44&gt;0,Q44/24,"no data")</f>
        <v>154.291666666667</v>
      </c>
      <c r="AG44" s="135" t="n">
        <f aca="false">IF(T44&gt;0,(T44/Q44),"no data")</f>
        <v>0.955171482581691</v>
      </c>
      <c r="AH44" s="137" t="n">
        <f aca="false">(1440-((V44*W44)+(X44*Y44)+(Z44*AA44))/(V44+X44+Z44))/1440</f>
        <v>1</v>
      </c>
      <c r="AI44" s="138" t="n">
        <f aca="false">IF(T44&gt;0,(1440-((W44*V44+AS44*AT44)+(Y44*X44+AU44*AV44)+(Z44*AA44+AW44*AX44))/(V44+X44+Z44))/1440,"no data")</f>
        <v>0.974358974358974</v>
      </c>
      <c r="AJ44" s="117" t="n">
        <v>11</v>
      </c>
      <c r="AK44" s="121" t="n">
        <v>172.3</v>
      </c>
      <c r="AL44" s="154" t="n">
        <f aca="false">AJ44*AK44</f>
        <v>1895.3</v>
      </c>
      <c r="AM44" s="117" t="n">
        <v>30.779</v>
      </c>
      <c r="AN44" s="119" t="n">
        <v>936</v>
      </c>
      <c r="AO44" s="197" t="n">
        <f aca="false">AM44*AN44</f>
        <v>28809.144</v>
      </c>
      <c r="AP44" s="198" t="n">
        <f aca="false">IF(T44&gt;0,((((AJ44*AK44)+(AM44*AN44))/(T44*1000))*1000000),"no data")</f>
        <v>8680.92847045519</v>
      </c>
      <c r="AQ44" s="199" t="n">
        <f aca="false">R44/24</f>
        <v>149.5</v>
      </c>
      <c r="AR44" s="199"/>
      <c r="AS44" s="127" t="n">
        <v>0</v>
      </c>
      <c r="AT44" s="144" t="n">
        <v>0</v>
      </c>
      <c r="AU44" s="144" t="n">
        <v>0</v>
      </c>
      <c r="AV44" s="127" t="n">
        <v>0</v>
      </c>
      <c r="AW44" s="144" t="n">
        <v>4</v>
      </c>
      <c r="AX44" s="127" t="n">
        <v>1440</v>
      </c>
      <c r="AY44" s="127" t="n">
        <v>0</v>
      </c>
      <c r="BA44" s="145" t="n">
        <v>1088</v>
      </c>
      <c r="BB44" s="145" t="n">
        <v>1126</v>
      </c>
      <c r="BC44" s="145" t="n">
        <v>1431</v>
      </c>
      <c r="BD44" s="185" t="n">
        <f aca="false">(BB44-BA44)</f>
        <v>38</v>
      </c>
      <c r="BE44" s="147" t="n">
        <f aca="false">AP44</f>
        <v>8680.92847045519</v>
      </c>
      <c r="BF44" s="145" t="n">
        <f aca="false">AP44</f>
        <v>8680.92847045519</v>
      </c>
      <c r="BG44" s="200" t="n">
        <v>1.878</v>
      </c>
      <c r="BH44" s="145" t="n">
        <v>1.878</v>
      </c>
      <c r="BI44" s="145" t="n">
        <v>31.7</v>
      </c>
      <c r="BJ44" s="145" t="n">
        <v>28.7</v>
      </c>
      <c r="BK44" s="145" t="n">
        <v>24.1</v>
      </c>
      <c r="BL44" s="145" t="n">
        <v>30.5</v>
      </c>
      <c r="BM44" s="145" t="n">
        <v>996</v>
      </c>
      <c r="BN44" s="145" t="n">
        <v>50</v>
      </c>
      <c r="BO44" s="145" t="n">
        <v>0.9186</v>
      </c>
      <c r="BP44" s="147" t="n">
        <v>89</v>
      </c>
      <c r="BQ44" s="147" t="n">
        <v>86.1</v>
      </c>
      <c r="BR44" s="114" t="n">
        <f aca="false">BQ44-BP44</f>
        <v>-2.90000000000001</v>
      </c>
      <c r="BS44" s="145" t="n">
        <v>12547</v>
      </c>
      <c r="BT44" s="145" t="n">
        <v>12171</v>
      </c>
      <c r="BU44" s="186" t="n">
        <f aca="false">BT44-BS44</f>
        <v>-376</v>
      </c>
      <c r="BV44" s="145" t="n">
        <f aca="false">BG44+BH44</f>
        <v>3.756</v>
      </c>
      <c r="BW44" s="147" t="n">
        <v>24</v>
      </c>
      <c r="BX44" s="147" t="n">
        <v>24</v>
      </c>
      <c r="BY44" s="147"/>
      <c r="BZ44" s="145" t="n">
        <v>14.7</v>
      </c>
      <c r="CA44" s="145" t="n">
        <v>7.2</v>
      </c>
      <c r="CB44" s="145"/>
    </row>
    <row r="45" customFormat="false" ht="13.8" hidden="false" customHeight="false" outlineLevel="0" collapsed="false">
      <c r="A45" s="84"/>
      <c r="B45" s="180" t="n">
        <v>42775</v>
      </c>
      <c r="C45" s="125" t="n">
        <v>62.2</v>
      </c>
      <c r="D45" s="151" t="n">
        <v>0.599</v>
      </c>
      <c r="E45" s="127" t="n">
        <v>74</v>
      </c>
      <c r="F45" s="127" t="n">
        <v>55</v>
      </c>
      <c r="G45" s="127" t="n">
        <v>24</v>
      </c>
      <c r="H45" s="127" t="n">
        <v>0</v>
      </c>
      <c r="I45" s="127" t="n">
        <v>24</v>
      </c>
      <c r="J45" s="127" t="n">
        <v>0</v>
      </c>
      <c r="K45" s="129" t="n">
        <v>0</v>
      </c>
      <c r="L45" s="129" t="n">
        <v>0</v>
      </c>
      <c r="M45" s="129" t="n">
        <v>0</v>
      </c>
      <c r="N45" s="129" t="n">
        <v>0</v>
      </c>
      <c r="O45" s="129" t="n">
        <v>0</v>
      </c>
      <c r="P45" s="129" t="n">
        <v>0</v>
      </c>
      <c r="Q45" s="173" t="n">
        <v>3707</v>
      </c>
      <c r="R45" s="131" t="n">
        <v>3586</v>
      </c>
      <c r="S45" s="131" t="n">
        <v>3586</v>
      </c>
      <c r="T45" s="196" t="n">
        <v>3540</v>
      </c>
      <c r="U45" s="132" t="n">
        <v>3649</v>
      </c>
      <c r="V45" s="127" t="n">
        <v>46</v>
      </c>
      <c r="W45" s="127" t="n">
        <v>0</v>
      </c>
      <c r="X45" s="127" t="n">
        <v>47</v>
      </c>
      <c r="Y45" s="127" t="n">
        <v>0</v>
      </c>
      <c r="Z45" s="127" t="n">
        <v>64</v>
      </c>
      <c r="AA45" s="127" t="n">
        <v>0</v>
      </c>
      <c r="AB45" s="133" t="n">
        <f aca="false">U45-T45+AY45</f>
        <v>109</v>
      </c>
      <c r="AC45" s="131" t="n">
        <f aca="false">T45-S45</f>
        <v>-46</v>
      </c>
      <c r="AD45" s="127" t="n">
        <v>154</v>
      </c>
      <c r="AE45" s="135" t="n">
        <f aca="false">IF(AD45&gt;0, U45/(AD45*24),"no data")</f>
        <v>0.98728354978355</v>
      </c>
      <c r="AF45" s="136" t="n">
        <f aca="false">IF(Q45&gt;0,Q45/24,"no data")</f>
        <v>154.458333333333</v>
      </c>
      <c r="AG45" s="135" t="n">
        <f aca="false">IF(T45&gt;0,(T45/Q45),"no data")</f>
        <v>0.95495009441597</v>
      </c>
      <c r="AH45" s="137" t="n">
        <f aca="false">(1440-((V45*W45)+(X45*Y45)+(Z45*AA45))/(V45+X45+Z45))/1440</f>
        <v>1</v>
      </c>
      <c r="AI45" s="138" t="n">
        <f aca="false">IF(T45&gt;0,(1440-((W45*V45+AS45*AT45)+(Y45*X45+AU45*AV45)+(Z45*AA45+AW45*AX45))/(V45+X45+Z45))/1440,"no data")</f>
        <v>0.974522292993631</v>
      </c>
      <c r="AJ45" s="117" t="n">
        <v>10.97</v>
      </c>
      <c r="AK45" s="121" t="n">
        <v>171.9</v>
      </c>
      <c r="AL45" s="154" t="n">
        <f aca="false">AJ45*AK45</f>
        <v>1885.743</v>
      </c>
      <c r="AM45" s="117" t="n">
        <v>30.755</v>
      </c>
      <c r="AN45" s="119" t="n">
        <v>938</v>
      </c>
      <c r="AO45" s="197" t="n">
        <f aca="false">AM45*AN45</f>
        <v>28848.19</v>
      </c>
      <c r="AP45" s="198" t="n">
        <f aca="false">IF(T45&gt;0,((((AJ45*AK45)+(AM45*AN45))/(T45*1000))*1000000),"no data")</f>
        <v>8681.90197740113</v>
      </c>
      <c r="AQ45" s="199" t="n">
        <f aca="false">R45/24</f>
        <v>149.416666666667</v>
      </c>
      <c r="AR45" s="199"/>
      <c r="AS45" s="127" t="n">
        <v>0</v>
      </c>
      <c r="AT45" s="127" t="n">
        <v>0</v>
      </c>
      <c r="AU45" s="127" t="n">
        <v>0</v>
      </c>
      <c r="AV45" s="127" t="n">
        <v>0</v>
      </c>
      <c r="AW45" s="127" t="n">
        <v>4</v>
      </c>
      <c r="AX45" s="127" t="n">
        <v>1440</v>
      </c>
      <c r="AY45" s="127" t="n">
        <v>0</v>
      </c>
      <c r="BA45" s="145" t="n">
        <v>1091</v>
      </c>
      <c r="BB45" s="145" t="n">
        <v>1121</v>
      </c>
      <c r="BC45" s="145" t="n">
        <v>1437</v>
      </c>
      <c r="BD45" s="185" t="n">
        <f aca="false">(BB45-BA45)</f>
        <v>30</v>
      </c>
      <c r="BE45" s="147" t="n">
        <f aca="false">AP45</f>
        <v>8681.90197740113</v>
      </c>
      <c r="BF45" s="145" t="n">
        <f aca="false">AP45</f>
        <v>8681.90197740113</v>
      </c>
      <c r="BG45" s="200" t="n">
        <v>1.897</v>
      </c>
      <c r="BH45" s="145" t="n">
        <v>1.897</v>
      </c>
      <c r="BI45" s="145" t="n">
        <v>31.9</v>
      </c>
      <c r="BJ45" s="145" t="n">
        <v>28.8</v>
      </c>
      <c r="BK45" s="145" t="n">
        <v>24.1</v>
      </c>
      <c r="BL45" s="145" t="n">
        <v>30.3</v>
      </c>
      <c r="BM45" s="145" t="n">
        <v>998.3</v>
      </c>
      <c r="BN45" s="145" t="n">
        <v>50.05</v>
      </c>
      <c r="BO45" s="145" t="n">
        <v>0.9194</v>
      </c>
      <c r="BP45" s="147" t="n">
        <v>89.3</v>
      </c>
      <c r="BQ45" s="147" t="n">
        <v>85.9</v>
      </c>
      <c r="BR45" s="114" t="n">
        <f aca="false">BQ45-BP45</f>
        <v>-3.39999999999999</v>
      </c>
      <c r="BS45" s="145" t="n">
        <v>12550</v>
      </c>
      <c r="BT45" s="145" t="n">
        <v>12222</v>
      </c>
      <c r="BU45" s="186" t="n">
        <f aca="false">BT45-BS45</f>
        <v>-328</v>
      </c>
      <c r="BV45" s="145" t="n">
        <f aca="false">BG45+BH45</f>
        <v>3.794</v>
      </c>
      <c r="BW45" s="147" t="n">
        <v>24</v>
      </c>
      <c r="BX45" s="147" t="n">
        <v>24</v>
      </c>
      <c r="BY45" s="147"/>
      <c r="BZ45" s="145" t="n">
        <v>15.4</v>
      </c>
      <c r="CA45" s="145" t="n">
        <v>6.9</v>
      </c>
      <c r="CB45" s="145"/>
    </row>
    <row r="46" customFormat="false" ht="13.8" hidden="false" customHeight="false" outlineLevel="0" collapsed="false">
      <c r="A46" s="84"/>
      <c r="B46" s="180" t="n">
        <v>42776</v>
      </c>
      <c r="C46" s="125" t="n">
        <v>62.8</v>
      </c>
      <c r="D46" s="151" t="n">
        <v>0.538</v>
      </c>
      <c r="E46" s="127" t="n">
        <v>78</v>
      </c>
      <c r="F46" s="127" t="n">
        <v>50</v>
      </c>
      <c r="G46" s="127" t="n">
        <v>24</v>
      </c>
      <c r="H46" s="127" t="n">
        <v>0</v>
      </c>
      <c r="I46" s="127" t="n">
        <v>24</v>
      </c>
      <c r="J46" s="127" t="n">
        <v>0</v>
      </c>
      <c r="K46" s="129" t="n">
        <v>0</v>
      </c>
      <c r="L46" s="129" t="n">
        <v>0</v>
      </c>
      <c r="M46" s="129" t="n">
        <v>0</v>
      </c>
      <c r="N46" s="129" t="n">
        <v>0</v>
      </c>
      <c r="O46" s="129" t="n">
        <v>0</v>
      </c>
      <c r="P46" s="129" t="n">
        <v>0</v>
      </c>
      <c r="Q46" s="173" t="n">
        <v>3705</v>
      </c>
      <c r="R46" s="131" t="n">
        <v>3603</v>
      </c>
      <c r="S46" s="131" t="n">
        <v>3603</v>
      </c>
      <c r="T46" s="196" t="n">
        <v>3544</v>
      </c>
      <c r="U46" s="132" t="n">
        <v>3654</v>
      </c>
      <c r="V46" s="127" t="n">
        <v>45</v>
      </c>
      <c r="W46" s="127" t="n">
        <v>0</v>
      </c>
      <c r="X46" s="127" t="n">
        <v>47</v>
      </c>
      <c r="Y46" s="127" t="n">
        <v>0</v>
      </c>
      <c r="Z46" s="127" t="n">
        <v>64</v>
      </c>
      <c r="AA46" s="127" t="n">
        <v>0</v>
      </c>
      <c r="AB46" s="133" t="n">
        <f aca="false">U46-T46+AY46</f>
        <v>110</v>
      </c>
      <c r="AC46" s="131" t="n">
        <f aca="false">T46-S46</f>
        <v>-59</v>
      </c>
      <c r="AD46" s="127" t="n">
        <v>155</v>
      </c>
      <c r="AE46" s="135" t="n">
        <f aca="false">IF(AD46&gt;0, U46/(AD46*24),"no data")</f>
        <v>0.982258064516129</v>
      </c>
      <c r="AF46" s="136" t="n">
        <f aca="false">IF(Q46&gt;0,Q46/24,"no data")</f>
        <v>154.375</v>
      </c>
      <c r="AG46" s="135" t="n">
        <f aca="false">IF(T46&gt;0,(T46/Q46),"no data")</f>
        <v>0.956545209176788</v>
      </c>
      <c r="AH46" s="137" t="n">
        <f aca="false">(1440-((V46*W46)+(X46*Y46)+(Z46*AA46))/(V46+X46+Z46))/1440</f>
        <v>1</v>
      </c>
      <c r="AI46" s="138" t="n">
        <f aca="false">IF(T46&gt;0,(1440-((W46*V46+AS46*AT46)+(Y46*X46+AU46*AV46)+(Z46*AA46+AW46*AX46))/(V46+X46+Z46))/1440,"no data")</f>
        <v>0.974358974358974</v>
      </c>
      <c r="AJ46" s="117" t="n">
        <v>11.005</v>
      </c>
      <c r="AK46" s="121" t="n">
        <v>171.4</v>
      </c>
      <c r="AL46" s="154" t="n">
        <f aca="false">AJ46*AK46</f>
        <v>1886.257</v>
      </c>
      <c r="AM46" s="117" t="n">
        <v>30.748</v>
      </c>
      <c r="AN46" s="119" t="n">
        <v>938</v>
      </c>
      <c r="AO46" s="197" t="n">
        <f aca="false">AM46*AN46</f>
        <v>28841.624</v>
      </c>
      <c r="AP46" s="198" t="n">
        <f aca="false">IF(T46&gt;0,((((AJ46*AK46)+(AM46*AN46))/(T46*1000))*1000000),"no data")</f>
        <v>8670.39531602709</v>
      </c>
      <c r="AQ46" s="199" t="n">
        <f aca="false">R46/24</f>
        <v>150.125</v>
      </c>
      <c r="AR46" s="199"/>
      <c r="AS46" s="127" t="n">
        <v>0</v>
      </c>
      <c r="AT46" s="127" t="n">
        <v>0</v>
      </c>
      <c r="AU46" s="127" t="n">
        <v>0</v>
      </c>
      <c r="AV46" s="127" t="n">
        <v>0</v>
      </c>
      <c r="AW46" s="144" t="n">
        <v>4</v>
      </c>
      <c r="AX46" s="127" t="n">
        <v>1440</v>
      </c>
      <c r="AY46" s="127" t="n">
        <v>0</v>
      </c>
      <c r="BA46" s="145" t="n">
        <v>1084</v>
      </c>
      <c r="BB46" s="145" t="n">
        <v>1126</v>
      </c>
      <c r="BC46" s="145" t="n">
        <v>1444</v>
      </c>
      <c r="BD46" s="185" t="n">
        <f aca="false">(BB46-BA46)</f>
        <v>42</v>
      </c>
      <c r="BE46" s="147" t="n">
        <f aca="false">AP46</f>
        <v>8670.39531602709</v>
      </c>
      <c r="BF46" s="145" t="n">
        <f aca="false">AP46</f>
        <v>8670.39531602709</v>
      </c>
      <c r="BG46" s="200" t="n">
        <v>1.962</v>
      </c>
      <c r="BH46" s="145" t="n">
        <v>1.956</v>
      </c>
      <c r="BI46" s="145" t="n">
        <v>31.57</v>
      </c>
      <c r="BJ46" s="145" t="n">
        <v>28.59</v>
      </c>
      <c r="BK46" s="145" t="n">
        <v>24.22</v>
      </c>
      <c r="BL46" s="145" t="n">
        <v>30.22</v>
      </c>
      <c r="BM46" s="145" t="n">
        <v>997.71</v>
      </c>
      <c r="BN46" s="145" t="n">
        <v>50.04</v>
      </c>
      <c r="BO46" s="145" t="n">
        <v>0.9201</v>
      </c>
      <c r="BP46" s="147" t="n">
        <v>88.15</v>
      </c>
      <c r="BQ46" s="147" t="n">
        <v>85.75</v>
      </c>
      <c r="BR46" s="114" t="n">
        <f aca="false">BQ46-BP46</f>
        <v>-2.40000000000001</v>
      </c>
      <c r="BS46" s="145" t="n">
        <v>12543</v>
      </c>
      <c r="BT46" s="145" t="n">
        <v>12206</v>
      </c>
      <c r="BU46" s="186" t="n">
        <f aca="false">BT46-BS46</f>
        <v>-337</v>
      </c>
      <c r="BV46" s="145" t="n">
        <f aca="false">BG46+BH46</f>
        <v>3.918</v>
      </c>
      <c r="BW46" s="147" t="n">
        <v>24</v>
      </c>
      <c r="BX46" s="147" t="n">
        <v>24</v>
      </c>
      <c r="BY46" s="147"/>
      <c r="BZ46" s="145" t="n">
        <v>12.83</v>
      </c>
      <c r="CA46" s="203" t="n">
        <v>5.92</v>
      </c>
      <c r="CB46" s="203"/>
    </row>
    <row r="47" customFormat="false" ht="13.8" hidden="false" customHeight="false" outlineLevel="0" collapsed="false">
      <c r="A47" s="84"/>
      <c r="B47" s="180" t="n">
        <v>42777</v>
      </c>
      <c r="C47" s="125" t="n">
        <v>61.2</v>
      </c>
      <c r="D47" s="151" t="n">
        <v>0.58</v>
      </c>
      <c r="E47" s="127" t="n">
        <v>80</v>
      </c>
      <c r="F47" s="127" t="n">
        <v>49</v>
      </c>
      <c r="G47" s="127" t="n">
        <v>24</v>
      </c>
      <c r="H47" s="127" t="n">
        <v>0</v>
      </c>
      <c r="I47" s="127" t="n">
        <v>24</v>
      </c>
      <c r="J47" s="127" t="n">
        <v>0</v>
      </c>
      <c r="K47" s="127" t="n">
        <v>0</v>
      </c>
      <c r="L47" s="127" t="n">
        <v>0</v>
      </c>
      <c r="M47" s="156" t="n">
        <v>0</v>
      </c>
      <c r="N47" s="156" t="n">
        <v>0</v>
      </c>
      <c r="O47" s="156" t="n">
        <v>0</v>
      </c>
      <c r="P47" s="156" t="n">
        <v>0</v>
      </c>
      <c r="Q47" s="173" t="n">
        <v>3705</v>
      </c>
      <c r="R47" s="131" t="n">
        <v>3607</v>
      </c>
      <c r="S47" s="131" t="n">
        <v>3607</v>
      </c>
      <c r="T47" s="196" t="n">
        <v>3551</v>
      </c>
      <c r="U47" s="132" t="n">
        <v>3659</v>
      </c>
      <c r="V47" s="127" t="n">
        <v>45</v>
      </c>
      <c r="W47" s="127" t="n">
        <v>0</v>
      </c>
      <c r="X47" s="127" t="n">
        <v>47</v>
      </c>
      <c r="Y47" s="127" t="n">
        <v>0</v>
      </c>
      <c r="Z47" s="127" t="n">
        <v>64</v>
      </c>
      <c r="AA47" s="127" t="n">
        <v>0</v>
      </c>
      <c r="AB47" s="133" t="n">
        <f aca="false">U47-T47+AY47</f>
        <v>108</v>
      </c>
      <c r="AC47" s="131" t="n">
        <f aca="false">T47-S47</f>
        <v>-56</v>
      </c>
      <c r="AD47" s="127" t="n">
        <v>155</v>
      </c>
      <c r="AE47" s="135" t="n">
        <f aca="false">IF(AD47&gt;0, U47/(AD47*24),"no data")</f>
        <v>0.983602150537634</v>
      </c>
      <c r="AF47" s="136" t="n">
        <f aca="false">IF(Q47&gt;0,Q47/24,"no data")</f>
        <v>154.375</v>
      </c>
      <c r="AG47" s="135" t="n">
        <f aca="false">IF(T47&gt;0,(T47/Q47),"no data")</f>
        <v>0.958434547908232</v>
      </c>
      <c r="AH47" s="137" t="n">
        <f aca="false">(1440-((V47*W47)+(X47*Y47)+(Z47*AA47))/(V47+X47+Z47))/1440</f>
        <v>1</v>
      </c>
      <c r="AI47" s="138" t="n">
        <f aca="false">IF(T47&gt;0,(1440-((W47*V47+AS47*AT47)+(Y47*X47+AU47*AV47)+(Z47*AA47+AW47*AX47))/(V47+X47+Z47))/1440,"no data")</f>
        <v>0.980769230769231</v>
      </c>
      <c r="AJ47" s="117" t="n">
        <v>10.763</v>
      </c>
      <c r="AK47" s="121" t="n">
        <v>172.29</v>
      </c>
      <c r="AL47" s="154" t="n">
        <f aca="false">AJ47*AK47</f>
        <v>1854.35727</v>
      </c>
      <c r="AM47" s="117" t="n">
        <v>30.881</v>
      </c>
      <c r="AN47" s="119" t="n">
        <v>937</v>
      </c>
      <c r="AO47" s="197" t="n">
        <f aca="false">AM47*AN47</f>
        <v>28935.497</v>
      </c>
      <c r="AP47" s="198" t="n">
        <f aca="false">IF(T47&gt;0,((((AJ47*AK47)+(AM47*AN47))/(T47*1000))*1000000),"no data")</f>
        <v>8670.75591945931</v>
      </c>
      <c r="AQ47" s="199" t="n">
        <f aca="false">R47/24</f>
        <v>150.291666666667</v>
      </c>
      <c r="AR47" s="199"/>
      <c r="AS47" s="127" t="n">
        <v>0</v>
      </c>
      <c r="AT47" s="127" t="n">
        <v>0</v>
      </c>
      <c r="AU47" s="127" t="n">
        <v>0</v>
      </c>
      <c r="AV47" s="127" t="n">
        <v>0</v>
      </c>
      <c r="AW47" s="144" t="n">
        <v>3</v>
      </c>
      <c r="AX47" s="127" t="n">
        <v>1440</v>
      </c>
      <c r="AY47" s="127" t="n">
        <v>0</v>
      </c>
      <c r="BA47" s="145" t="n">
        <v>1079</v>
      </c>
      <c r="BB47" s="145" t="n">
        <v>1124</v>
      </c>
      <c r="BC47" s="145" t="n">
        <v>1456</v>
      </c>
      <c r="BD47" s="185" t="n">
        <f aca="false">(BB47-BA47)</f>
        <v>45</v>
      </c>
      <c r="BE47" s="147" t="n">
        <f aca="false">AP47</f>
        <v>8670.75591945931</v>
      </c>
      <c r="BF47" s="145" t="n">
        <f aca="false">AP47</f>
        <v>8670.75591945931</v>
      </c>
      <c r="BG47" s="200" t="n">
        <v>2.021</v>
      </c>
      <c r="BH47" s="145" t="n">
        <v>2.021</v>
      </c>
      <c r="BI47" s="145" t="n">
        <v>31.58</v>
      </c>
      <c r="BJ47" s="145" t="n">
        <v>28.55</v>
      </c>
      <c r="BK47" s="145" t="n">
        <v>24.21</v>
      </c>
      <c r="BL47" s="145" t="n">
        <v>30.24</v>
      </c>
      <c r="BM47" s="145" t="n">
        <v>960.71</v>
      </c>
      <c r="BN47" s="145" t="n">
        <v>50</v>
      </c>
      <c r="BO47" s="145" t="n">
        <v>0.9207</v>
      </c>
      <c r="BP47" s="147" t="n">
        <v>87.47</v>
      </c>
      <c r="BQ47" s="147" t="n">
        <v>85.74</v>
      </c>
      <c r="BR47" s="114" t="n">
        <f aca="false">BQ47-BP47</f>
        <v>-1.73</v>
      </c>
      <c r="BS47" s="145" t="n">
        <v>12586</v>
      </c>
      <c r="BT47" s="145" t="n">
        <v>12236</v>
      </c>
      <c r="BU47" s="186" t="n">
        <f aca="false">BT47-BS47</f>
        <v>-350</v>
      </c>
      <c r="BV47" s="145" t="n">
        <f aca="false">BG47+BH47</f>
        <v>4.042</v>
      </c>
      <c r="BW47" s="147" t="n">
        <v>24</v>
      </c>
      <c r="BX47" s="147" t="n">
        <v>24</v>
      </c>
      <c r="BY47" s="147"/>
      <c r="BZ47" s="145" t="n">
        <v>11.73</v>
      </c>
      <c r="CA47" s="145" t="n">
        <v>0</v>
      </c>
      <c r="CB47" s="201"/>
    </row>
    <row r="48" customFormat="false" ht="12.75" hidden="false" customHeight="true" outlineLevel="0" collapsed="false">
      <c r="A48" s="84" t="s">
        <v>93</v>
      </c>
      <c r="B48" s="180" t="n">
        <v>42778</v>
      </c>
      <c r="C48" s="86" t="n">
        <v>62.4</v>
      </c>
      <c r="D48" s="87" t="n">
        <v>0.603</v>
      </c>
      <c r="E48" s="88" t="n">
        <v>79</v>
      </c>
      <c r="F48" s="88" t="n">
        <v>50</v>
      </c>
      <c r="G48" s="88" t="n">
        <v>24</v>
      </c>
      <c r="H48" s="88" t="n">
        <v>0</v>
      </c>
      <c r="I48" s="88" t="n">
        <v>24</v>
      </c>
      <c r="J48" s="88" t="n">
        <v>0</v>
      </c>
      <c r="K48" s="88" t="n">
        <v>0</v>
      </c>
      <c r="L48" s="88" t="n">
        <v>0</v>
      </c>
      <c r="M48" s="90" t="n">
        <v>0</v>
      </c>
      <c r="N48" s="90" t="n">
        <v>0</v>
      </c>
      <c r="O48" s="90" t="n">
        <v>0</v>
      </c>
      <c r="P48" s="90" t="n">
        <v>0</v>
      </c>
      <c r="Q48" s="164" t="n">
        <v>3705</v>
      </c>
      <c r="R48" s="91" t="n">
        <v>3593</v>
      </c>
      <c r="S48" s="91" t="n">
        <v>3482</v>
      </c>
      <c r="T48" s="165" t="n">
        <v>3444</v>
      </c>
      <c r="U48" s="92" t="n">
        <v>3550</v>
      </c>
      <c r="V48" s="88" t="n">
        <v>45</v>
      </c>
      <c r="W48" s="88" t="n">
        <v>0</v>
      </c>
      <c r="X48" s="88" t="n">
        <v>46</v>
      </c>
      <c r="Y48" s="88" t="n">
        <v>0</v>
      </c>
      <c r="Z48" s="88" t="n">
        <v>64</v>
      </c>
      <c r="AA48" s="88" t="n">
        <v>0</v>
      </c>
      <c r="AB48" s="93" t="n">
        <f aca="false">U48-T48+AY48</f>
        <v>106</v>
      </c>
      <c r="AC48" s="204" t="n">
        <f aca="false">T48-S48</f>
        <v>-38</v>
      </c>
      <c r="AD48" s="88" t="n">
        <v>153</v>
      </c>
      <c r="AE48" s="95" t="n">
        <f aca="false">IF(AD48&gt;0, U48/(AD48*24),"no data")</f>
        <v>0.96677559912854</v>
      </c>
      <c r="AF48" s="96" t="n">
        <f aca="false">IF(Q48&gt;0,Q48/24,"no data")</f>
        <v>154.375</v>
      </c>
      <c r="AG48" s="95" t="n">
        <f aca="false">IF(T48&gt;0,(T48/Q48),"no data")</f>
        <v>0.929554655870445</v>
      </c>
      <c r="AH48" s="97" t="n">
        <f aca="false">(1440-((V48*W48)+(X48*Y48)+(Z48*AA48))/(V48+X48+Z48))/1440</f>
        <v>1</v>
      </c>
      <c r="AI48" s="98" t="n">
        <f aca="false">IF(T48&gt;0,(1440-((W48*V48+AS48*AT48)+(Y48*X48+AU48*AV48)+(Z48*AA48+AW48*AX48))/(V48+X48+Z48))/1440,"no data")</f>
        <v>0.948387096774194</v>
      </c>
      <c r="AJ48" s="117" t="n">
        <v>10.79</v>
      </c>
      <c r="AK48" s="121" t="n">
        <v>172.21</v>
      </c>
      <c r="AL48" s="101" t="n">
        <f aca="false">AJ48*AK48</f>
        <v>1858.1459</v>
      </c>
      <c r="AM48" s="117" t="n">
        <v>29.902</v>
      </c>
      <c r="AN48" s="119" t="n">
        <v>936</v>
      </c>
      <c r="AO48" s="182" t="n">
        <f aca="false">AM48*AN48</f>
        <v>27988.272</v>
      </c>
      <c r="AP48" s="183" t="n">
        <f aca="false">IF(T48&gt;0,((((AJ48*AK48)+(AM48*AN48))/(T48*1000))*1000000),"no data")</f>
        <v>8666.20728803717</v>
      </c>
      <c r="AQ48" s="184" t="n">
        <f aca="false">R48/24</f>
        <v>149.708333333333</v>
      </c>
      <c r="AR48" s="184"/>
      <c r="AS48" s="88" t="n">
        <v>0</v>
      </c>
      <c r="AT48" s="106" t="n">
        <v>0</v>
      </c>
      <c r="AU48" s="106" t="n">
        <v>0</v>
      </c>
      <c r="AV48" s="88" t="n">
        <v>0</v>
      </c>
      <c r="AW48" s="106" t="n">
        <v>8</v>
      </c>
      <c r="AX48" s="88" t="n">
        <v>1440</v>
      </c>
      <c r="AY48" s="88" t="n">
        <v>0</v>
      </c>
      <c r="BA48" s="107" t="n">
        <v>1088</v>
      </c>
      <c r="BB48" s="107" t="n">
        <v>1177</v>
      </c>
      <c r="BC48" s="107" t="n">
        <v>1345</v>
      </c>
      <c r="BD48" s="185" t="n">
        <f aca="false">(BB48-BA48)</f>
        <v>89</v>
      </c>
      <c r="BE48" s="107" t="n">
        <f aca="false">AP48</f>
        <v>8666.20728803717</v>
      </c>
      <c r="BF48" s="107" t="n">
        <f aca="false">AP48</f>
        <v>8666.20728803717</v>
      </c>
      <c r="BG48" s="205" t="n">
        <v>1.366</v>
      </c>
      <c r="BH48" s="107" t="n">
        <v>1.356</v>
      </c>
      <c r="BI48" s="107" t="n">
        <v>31.69</v>
      </c>
      <c r="BJ48" s="107" t="n">
        <v>28.79</v>
      </c>
      <c r="BK48" s="107" t="n">
        <v>24.09</v>
      </c>
      <c r="BL48" s="107" t="n">
        <v>30.11</v>
      </c>
      <c r="BM48" s="107" t="n">
        <v>1001.9</v>
      </c>
      <c r="BN48" s="107" t="n">
        <v>50.05</v>
      </c>
      <c r="BO48" s="107" t="n">
        <v>0.919</v>
      </c>
      <c r="BP48" s="108" t="n">
        <v>88.79</v>
      </c>
      <c r="BQ48" s="108" t="n">
        <v>85.72</v>
      </c>
      <c r="BR48" s="114" t="n">
        <f aca="false">BQ48-BP48</f>
        <v>-3.07000000000001</v>
      </c>
      <c r="BS48" s="107" t="n">
        <v>12588</v>
      </c>
      <c r="BT48" s="107" t="n">
        <v>12250</v>
      </c>
      <c r="BU48" s="186" t="n">
        <f aca="false">BT48-BS48</f>
        <v>-338</v>
      </c>
      <c r="BV48" s="107" t="n">
        <f aca="false">BG48+BH48</f>
        <v>2.722</v>
      </c>
      <c r="BW48" s="108" t="n">
        <v>24</v>
      </c>
      <c r="BX48" s="108" t="n">
        <v>24</v>
      </c>
      <c r="BY48" s="108"/>
      <c r="BZ48" s="107" t="n">
        <v>14.28</v>
      </c>
      <c r="CA48" s="107" t="n">
        <v>6.75</v>
      </c>
      <c r="CB48" s="187"/>
    </row>
    <row r="49" customFormat="false" ht="13.8" hidden="false" customHeight="false" outlineLevel="0" collapsed="false">
      <c r="A49" s="84"/>
      <c r="B49" s="180" t="n">
        <v>42779</v>
      </c>
      <c r="C49" s="86" t="n">
        <v>65.79</v>
      </c>
      <c r="D49" s="87" t="n">
        <v>0.5636</v>
      </c>
      <c r="E49" s="88" t="n">
        <v>79</v>
      </c>
      <c r="F49" s="88" t="n">
        <v>55</v>
      </c>
      <c r="G49" s="88" t="n">
        <v>24</v>
      </c>
      <c r="H49" s="88" t="n">
        <v>0</v>
      </c>
      <c r="I49" s="88" t="n">
        <v>24</v>
      </c>
      <c r="J49" s="88" t="n">
        <v>0</v>
      </c>
      <c r="K49" s="90" t="n">
        <v>0</v>
      </c>
      <c r="L49" s="90" t="n">
        <v>0</v>
      </c>
      <c r="M49" s="90" t="n">
        <v>0</v>
      </c>
      <c r="N49" s="90" t="n">
        <v>0</v>
      </c>
      <c r="O49" s="90" t="n">
        <v>0</v>
      </c>
      <c r="P49" s="90" t="n">
        <v>0</v>
      </c>
      <c r="Q49" s="164" t="n">
        <v>3692</v>
      </c>
      <c r="R49" s="91" t="n">
        <v>3586</v>
      </c>
      <c r="S49" s="91" t="n">
        <v>3535</v>
      </c>
      <c r="T49" s="165" t="n">
        <v>3497</v>
      </c>
      <c r="U49" s="92" t="n">
        <v>3599</v>
      </c>
      <c r="V49" s="88" t="n">
        <v>45</v>
      </c>
      <c r="W49" s="88" t="n">
        <v>0</v>
      </c>
      <c r="X49" s="88" t="n">
        <v>46</v>
      </c>
      <c r="Y49" s="88" t="n">
        <v>0</v>
      </c>
      <c r="Z49" s="88" t="n">
        <v>64</v>
      </c>
      <c r="AA49" s="88" t="n">
        <v>0</v>
      </c>
      <c r="AB49" s="93" t="n">
        <f aca="false">U49-T49+AY49</f>
        <v>102</v>
      </c>
      <c r="AC49" s="204" t="n">
        <f aca="false">T49-S49</f>
        <v>-38</v>
      </c>
      <c r="AD49" s="88" t="n">
        <v>154</v>
      </c>
      <c r="AE49" s="95" t="n">
        <f aca="false">IF(AD49&gt;0, U49/(AD49*24),"no data")</f>
        <v>0.973755411255411</v>
      </c>
      <c r="AF49" s="96" t="n">
        <f aca="false">IF(Q49&gt;0,Q49/24,"no data")</f>
        <v>153.833333333333</v>
      </c>
      <c r="AG49" s="95" t="n">
        <f aca="false">IF(T49&gt;0,(T49/Q49),"no data")</f>
        <v>0.947183098591549</v>
      </c>
      <c r="AH49" s="97" t="n">
        <f aca="false">(1440-((V49*W49)+(X49*Y49)+(Z49*AA49))/(V49+X49+Z49))/1440</f>
        <v>1</v>
      </c>
      <c r="AI49" s="98" t="n">
        <f aca="false">IF(T49&gt;0,(1440-((W49*V49+AS49*AT49)+(Y49*X49+AU49*AV49)+(Z49*AA49+AW49*AX49))/(V49+X49+Z49))/1440,"no data")</f>
        <v>0.967741935483871</v>
      </c>
      <c r="AJ49" s="117" t="n">
        <v>10.8</v>
      </c>
      <c r="AK49" s="121" t="n">
        <v>172.85</v>
      </c>
      <c r="AL49" s="101" t="n">
        <f aca="false">AJ49*AK49</f>
        <v>1866.78</v>
      </c>
      <c r="AM49" s="117" t="n">
        <v>30.464</v>
      </c>
      <c r="AN49" s="119" t="n">
        <v>939</v>
      </c>
      <c r="AO49" s="182" t="n">
        <f aca="false">AM49*AN49</f>
        <v>28605.696</v>
      </c>
      <c r="AP49" s="183" t="n">
        <f aca="false">IF(T49&gt;0,((((AJ49*AK49)+(AM49*AN49))/(T49*1000))*1000000),"no data")</f>
        <v>8713.89076351158</v>
      </c>
      <c r="AQ49" s="184" t="n">
        <f aca="false">R49/24</f>
        <v>149.416666666667</v>
      </c>
      <c r="AR49" s="184"/>
      <c r="AS49" s="88" t="n">
        <v>0</v>
      </c>
      <c r="AT49" s="106" t="n">
        <v>0</v>
      </c>
      <c r="AU49" s="106" t="n">
        <v>0</v>
      </c>
      <c r="AV49" s="88" t="n">
        <v>0</v>
      </c>
      <c r="AW49" s="106" t="n">
        <v>5</v>
      </c>
      <c r="AX49" s="88" t="n">
        <v>1440</v>
      </c>
      <c r="AY49" s="88" t="n">
        <v>0</v>
      </c>
      <c r="BA49" s="107" t="n">
        <v>1075</v>
      </c>
      <c r="BB49" s="107" t="n">
        <v>1106</v>
      </c>
      <c r="BC49" s="107" t="n">
        <v>1418</v>
      </c>
      <c r="BD49" s="185" t="n">
        <f aca="false">(BB49-BA49)</f>
        <v>31</v>
      </c>
      <c r="BE49" s="107" t="n">
        <f aca="false">AP49</f>
        <v>8713.89076351158</v>
      </c>
      <c r="BF49" s="107" t="n">
        <f aca="false">AP49</f>
        <v>8713.89076351158</v>
      </c>
      <c r="BG49" s="195" t="n">
        <v>1.91</v>
      </c>
      <c r="BH49" s="112" t="n">
        <v>1.91</v>
      </c>
      <c r="BI49" s="112" t="n">
        <v>31.41</v>
      </c>
      <c r="BJ49" s="112" t="n">
        <v>28.46</v>
      </c>
      <c r="BK49" s="112" t="n">
        <v>23.8</v>
      </c>
      <c r="BL49" s="112" t="n">
        <v>29.89</v>
      </c>
      <c r="BM49" s="112" t="n">
        <v>1004.04</v>
      </c>
      <c r="BN49" s="111" t="n">
        <v>50.04</v>
      </c>
      <c r="BO49" s="112" t="n">
        <v>0.9188</v>
      </c>
      <c r="BP49" s="108" t="n">
        <v>89.09</v>
      </c>
      <c r="BQ49" s="108" t="n">
        <v>85.62</v>
      </c>
      <c r="BR49" s="114" t="n">
        <f aca="false">BQ49-BP49</f>
        <v>-3.47</v>
      </c>
      <c r="BS49" s="107" t="n">
        <v>12597</v>
      </c>
      <c r="BT49" s="107" t="n">
        <v>12252</v>
      </c>
      <c r="BU49" s="186" t="n">
        <f aca="false">BT49-BS49</f>
        <v>-345</v>
      </c>
      <c r="BV49" s="107" t="n">
        <f aca="false">BG49+BH49</f>
        <v>3.82</v>
      </c>
      <c r="BW49" s="108" t="n">
        <v>24</v>
      </c>
      <c r="BX49" s="108" t="n">
        <v>24</v>
      </c>
      <c r="BY49" s="108"/>
      <c r="BZ49" s="108" t="n">
        <v>15.266</v>
      </c>
      <c r="CA49" s="108" t="n">
        <v>7.166</v>
      </c>
      <c r="CB49" s="187"/>
    </row>
    <row r="50" customFormat="false" ht="13.8" hidden="false" customHeight="false" outlineLevel="0" collapsed="false">
      <c r="A50" s="84"/>
      <c r="B50" s="180" t="n">
        <v>42780</v>
      </c>
      <c r="C50" s="86" t="n">
        <v>66.43</v>
      </c>
      <c r="D50" s="87" t="n">
        <v>0.592</v>
      </c>
      <c r="E50" s="88" t="n">
        <v>78</v>
      </c>
      <c r="F50" s="88" t="n">
        <v>54</v>
      </c>
      <c r="G50" s="88" t="n">
        <v>24</v>
      </c>
      <c r="H50" s="88" t="n">
        <v>0</v>
      </c>
      <c r="I50" s="88" t="n">
        <v>24</v>
      </c>
      <c r="J50" s="88" t="n">
        <v>0</v>
      </c>
      <c r="K50" s="90" t="n">
        <v>0</v>
      </c>
      <c r="L50" s="90" t="n">
        <v>0</v>
      </c>
      <c r="M50" s="90" t="n">
        <v>0</v>
      </c>
      <c r="N50" s="90" t="n">
        <v>0</v>
      </c>
      <c r="O50" s="90" t="n">
        <v>0</v>
      </c>
      <c r="P50" s="90" t="n">
        <v>0</v>
      </c>
      <c r="Q50" s="164" t="n">
        <v>3693</v>
      </c>
      <c r="R50" s="91" t="n">
        <v>3583</v>
      </c>
      <c r="S50" s="91" t="n">
        <v>3583</v>
      </c>
      <c r="T50" s="165" t="n">
        <v>3519</v>
      </c>
      <c r="U50" s="92" t="n">
        <v>3628</v>
      </c>
      <c r="V50" s="88" t="n">
        <v>45</v>
      </c>
      <c r="W50" s="88" t="n">
        <v>0</v>
      </c>
      <c r="X50" s="88" t="n">
        <v>46</v>
      </c>
      <c r="Y50" s="88" t="n">
        <v>0</v>
      </c>
      <c r="Z50" s="88" t="n">
        <v>64</v>
      </c>
      <c r="AA50" s="88" t="n">
        <v>0</v>
      </c>
      <c r="AB50" s="93" t="n">
        <f aca="false">U50-T50+AY50</f>
        <v>109</v>
      </c>
      <c r="AC50" s="204" t="n">
        <f aca="false">T50-S50</f>
        <v>-64</v>
      </c>
      <c r="AD50" s="88" t="n">
        <v>154</v>
      </c>
      <c r="AE50" s="95" t="n">
        <f aca="false">IF(AD50&gt;0, U50/(AD50*24),"no data")</f>
        <v>0.981601731601732</v>
      </c>
      <c r="AF50" s="96" t="n">
        <f aca="false">IF(Q50&gt;0,Q50/24,"no data")</f>
        <v>153.875</v>
      </c>
      <c r="AG50" s="95" t="n">
        <f aca="false">IF(T50&gt;0,(T50/Q50),"no data")</f>
        <v>0.952883834281072</v>
      </c>
      <c r="AH50" s="97" t="n">
        <f aca="false">(1440-((V50*W50)+(X50*Y50)+(Z50*AA50))/(V50+X50+Z50))/1440</f>
        <v>1</v>
      </c>
      <c r="AI50" s="98" t="n">
        <f aca="false">IF(T50&gt;0,(1440-((W50*V50+AS50*AT50)+(Y50*X50+AU50*AV50)+(Z50*AA50+AW50*AX50))/(V50+X50+Z50))/1440,"no data")</f>
        <v>0.974193548387097</v>
      </c>
      <c r="AJ50" s="117" t="n">
        <v>10.82</v>
      </c>
      <c r="AK50" s="121" t="n">
        <v>172.26</v>
      </c>
      <c r="AL50" s="101" t="n">
        <f aca="false">AJ50*AK50</f>
        <v>1863.8532</v>
      </c>
      <c r="AM50" s="117" t="n">
        <v>30.588</v>
      </c>
      <c r="AN50" s="119" t="n">
        <v>941</v>
      </c>
      <c r="AO50" s="182" t="n">
        <f aca="false">AM50*AN50</f>
        <v>28783.308</v>
      </c>
      <c r="AP50" s="183" t="n">
        <f aca="false">IF(T50&gt;0,((((AJ50*AK50)+(AM50*AN50))/(T50*1000))*1000000),"no data")</f>
        <v>8709.05404944587</v>
      </c>
      <c r="AQ50" s="184" t="n">
        <f aca="false">R50/24</f>
        <v>149.291666666667</v>
      </c>
      <c r="AR50" s="184"/>
      <c r="AS50" s="88" t="n">
        <v>0</v>
      </c>
      <c r="AT50" s="106" t="n">
        <v>0</v>
      </c>
      <c r="AU50" s="106" t="n">
        <v>0</v>
      </c>
      <c r="AV50" s="88" t="n">
        <v>0</v>
      </c>
      <c r="AW50" s="106" t="n">
        <v>4</v>
      </c>
      <c r="AX50" s="88" t="n">
        <v>1440</v>
      </c>
      <c r="AY50" s="88" t="n">
        <v>0</v>
      </c>
      <c r="BA50" s="107" t="n">
        <v>1081</v>
      </c>
      <c r="BB50" s="107" t="n">
        <v>1099</v>
      </c>
      <c r="BC50" s="107" t="n">
        <v>1448</v>
      </c>
      <c r="BD50" s="185" t="n">
        <f aca="false">(BB50-BA50)</f>
        <v>18</v>
      </c>
      <c r="BE50" s="107" t="n">
        <f aca="false">AP50</f>
        <v>8709.05404944587</v>
      </c>
      <c r="BF50" s="107" t="n">
        <f aca="false">AP50</f>
        <v>8709.05404944587</v>
      </c>
      <c r="BG50" s="195" t="n">
        <v>2.07</v>
      </c>
      <c r="BH50" s="112" t="n">
        <v>2.07</v>
      </c>
      <c r="BI50" s="112" t="n">
        <v>31.34</v>
      </c>
      <c r="BJ50" s="112" t="n">
        <v>28.54</v>
      </c>
      <c r="BK50" s="112" t="n">
        <v>23.53</v>
      </c>
      <c r="BL50" s="112" t="n">
        <v>30.01</v>
      </c>
      <c r="BM50" s="163" t="n">
        <v>1003.08</v>
      </c>
      <c r="BN50" s="111" t="n">
        <v>50.03</v>
      </c>
      <c r="BO50" s="113" t="n">
        <v>0.9195</v>
      </c>
      <c r="BP50" s="108" t="n">
        <v>90.08</v>
      </c>
      <c r="BQ50" s="108" t="n">
        <v>85.67</v>
      </c>
      <c r="BR50" s="114" t="n">
        <f aca="false">BQ50-BP50</f>
        <v>-4.41</v>
      </c>
      <c r="BS50" s="107" t="n">
        <v>12561</v>
      </c>
      <c r="BT50" s="107" t="n">
        <v>12236</v>
      </c>
      <c r="BU50" s="186" t="n">
        <f aca="false">BT50-BS50</f>
        <v>-325</v>
      </c>
      <c r="BV50" s="107" t="n">
        <f aca="false">BG50+BH50</f>
        <v>4.14</v>
      </c>
      <c r="BW50" s="108" t="n">
        <v>24</v>
      </c>
      <c r="BX50" s="108" t="n">
        <v>24</v>
      </c>
      <c r="BY50" s="108"/>
      <c r="BZ50" s="107" t="n">
        <v>15.5</v>
      </c>
      <c r="CA50" s="107" t="n">
        <v>6.08</v>
      </c>
      <c r="CB50" s="187"/>
    </row>
    <row r="51" s="206" customFormat="true" ht="13.8" hidden="false" customHeight="false" outlineLevel="0" collapsed="false">
      <c r="A51" s="84"/>
      <c r="B51" s="180" t="n">
        <v>42781</v>
      </c>
      <c r="C51" s="86" t="n">
        <v>70.16</v>
      </c>
      <c r="D51" s="87" t="n">
        <v>0.604</v>
      </c>
      <c r="E51" s="88" t="n">
        <v>82</v>
      </c>
      <c r="F51" s="88" t="n">
        <v>59</v>
      </c>
      <c r="G51" s="88" t="n">
        <v>24</v>
      </c>
      <c r="H51" s="88" t="n">
        <v>0</v>
      </c>
      <c r="I51" s="88" t="n">
        <v>24</v>
      </c>
      <c r="J51" s="88" t="n">
        <v>0</v>
      </c>
      <c r="K51" s="90" t="n">
        <v>0</v>
      </c>
      <c r="L51" s="90" t="n">
        <v>0</v>
      </c>
      <c r="M51" s="90" t="n">
        <v>0</v>
      </c>
      <c r="N51" s="90" t="n">
        <v>0</v>
      </c>
      <c r="O51" s="90" t="n">
        <v>0</v>
      </c>
      <c r="P51" s="90" t="n">
        <v>0</v>
      </c>
      <c r="Q51" s="164" t="n">
        <v>3670</v>
      </c>
      <c r="R51" s="91" t="n">
        <v>3580</v>
      </c>
      <c r="S51" s="91" t="n">
        <v>3521</v>
      </c>
      <c r="T51" s="165" t="n">
        <v>3475</v>
      </c>
      <c r="U51" s="92" t="n">
        <v>3583</v>
      </c>
      <c r="V51" s="88" t="n">
        <v>46</v>
      </c>
      <c r="W51" s="88" t="n">
        <v>0</v>
      </c>
      <c r="X51" s="88" t="n">
        <v>45</v>
      </c>
      <c r="Y51" s="88" t="n">
        <v>0</v>
      </c>
      <c r="Z51" s="88" t="n">
        <v>64</v>
      </c>
      <c r="AA51" s="88" t="n">
        <v>0</v>
      </c>
      <c r="AB51" s="93" t="n">
        <f aca="false">U51-T51+AY51</f>
        <v>108</v>
      </c>
      <c r="AC51" s="204" t="n">
        <f aca="false">T51-S51</f>
        <v>-46</v>
      </c>
      <c r="AD51" s="88" t="n">
        <v>153</v>
      </c>
      <c r="AE51" s="95" t="n">
        <f aca="false">IF(AD51&gt;0, U51/(AD51*24),"no data")</f>
        <v>0.975762527233115</v>
      </c>
      <c r="AF51" s="96" t="n">
        <f aca="false">IF(Q51&gt;0,Q51/24,"no data")</f>
        <v>152.916666666667</v>
      </c>
      <c r="AG51" s="95" t="n">
        <f aca="false">IF(T51&gt;0,(T51/Q51),"no data")</f>
        <v>0.946866485013624</v>
      </c>
      <c r="AH51" s="97" t="n">
        <f aca="false">(1440-((V51*W51)+(X51*Y51)+(Z51*AA51))/(V51+X51+Z51))/1440</f>
        <v>1</v>
      </c>
      <c r="AI51" s="98" t="n">
        <f aca="false">IF(T51&gt;0,(1440-((W51*V51+AS51*AT51)+(Y51*X51+AU51*AV51)+(Z51*AA51+AW51*AX51))/(V51+X51+Z51))/1440,"no data")</f>
        <v>0.967741935483871</v>
      </c>
      <c r="AJ51" s="117" t="n">
        <v>10.786</v>
      </c>
      <c r="AK51" s="121" t="n">
        <v>168.81</v>
      </c>
      <c r="AL51" s="101" t="n">
        <f aca="false">AJ51*AK51</f>
        <v>1820.78466</v>
      </c>
      <c r="AM51" s="117" t="n">
        <v>30.301</v>
      </c>
      <c r="AN51" s="119" t="n">
        <v>940</v>
      </c>
      <c r="AO51" s="182" t="n">
        <f aca="false">AM51*AN51</f>
        <v>28482.94</v>
      </c>
      <c r="AP51" s="183" t="n">
        <f aca="false">IF(T51&gt;0,((((AJ51*AK51)+(AM51*AN51))/(T51*1000))*1000000),"no data")</f>
        <v>8720.49630503597</v>
      </c>
      <c r="AQ51" s="184" t="n">
        <f aca="false">R51/24</f>
        <v>149.166666666667</v>
      </c>
      <c r="AR51" s="184"/>
      <c r="AS51" s="88" t="n">
        <v>0</v>
      </c>
      <c r="AT51" s="106" t="n">
        <v>0</v>
      </c>
      <c r="AU51" s="106" t="n">
        <v>0</v>
      </c>
      <c r="AV51" s="88" t="n">
        <v>0</v>
      </c>
      <c r="AW51" s="106" t="n">
        <v>5</v>
      </c>
      <c r="AX51" s="88" t="n">
        <v>1440</v>
      </c>
      <c r="AY51" s="88" t="n">
        <v>0</v>
      </c>
      <c r="BA51" s="107" t="n">
        <v>1103</v>
      </c>
      <c r="BB51" s="107" t="n">
        <v>1077</v>
      </c>
      <c r="BC51" s="107" t="n">
        <v>1403</v>
      </c>
      <c r="BD51" s="185" t="n">
        <f aca="false">(BB51-BA51)</f>
        <v>-26</v>
      </c>
      <c r="BE51" s="107" t="n">
        <f aca="false">AP51</f>
        <v>8720.49630503597</v>
      </c>
      <c r="BF51" s="107" t="n">
        <f aca="false">AP51</f>
        <v>8720.49630503597</v>
      </c>
      <c r="BG51" s="195" t="n">
        <v>1.773</v>
      </c>
      <c r="BH51" s="112" t="n">
        <v>1.76</v>
      </c>
      <c r="BI51" s="112" t="n">
        <v>31.45</v>
      </c>
      <c r="BJ51" s="112" t="n">
        <v>29</v>
      </c>
      <c r="BK51" s="112" t="n">
        <v>23.15</v>
      </c>
      <c r="BL51" s="112" t="n">
        <v>29.8</v>
      </c>
      <c r="BM51" s="112" t="n">
        <v>1001.1</v>
      </c>
      <c r="BN51" s="111" t="n">
        <v>50.07</v>
      </c>
      <c r="BO51" s="112" t="n">
        <v>0.9206</v>
      </c>
      <c r="BP51" s="108" t="n">
        <v>93.32</v>
      </c>
      <c r="BQ51" s="108" t="n">
        <v>85.69</v>
      </c>
      <c r="BR51" s="114" t="n">
        <f aca="false">BQ51-BP51</f>
        <v>-7.63</v>
      </c>
      <c r="BS51" s="107" t="n">
        <v>12500</v>
      </c>
      <c r="BT51" s="107" t="n">
        <v>12309</v>
      </c>
      <c r="BU51" s="186" t="n">
        <f aca="false">BT51-BS51</f>
        <v>-191</v>
      </c>
      <c r="BV51" s="107" t="n">
        <f aca="false">BG51+BH51</f>
        <v>3.533</v>
      </c>
      <c r="BW51" s="108" t="n">
        <v>24</v>
      </c>
      <c r="BX51" s="108" t="n">
        <v>24</v>
      </c>
      <c r="BY51" s="108"/>
      <c r="BZ51" s="107" t="n">
        <v>24</v>
      </c>
      <c r="CA51" s="107" t="n">
        <v>6.55</v>
      </c>
      <c r="CB51" s="207"/>
    </row>
    <row r="52" customFormat="false" ht="13.8" hidden="false" customHeight="false" outlineLevel="0" collapsed="false">
      <c r="A52" s="84"/>
      <c r="B52" s="180" t="n">
        <v>42782</v>
      </c>
      <c r="C52" s="86" t="n">
        <v>68</v>
      </c>
      <c r="D52" s="87" t="n">
        <v>0.66</v>
      </c>
      <c r="E52" s="89" t="n">
        <v>75</v>
      </c>
      <c r="F52" s="89" t="n">
        <v>61</v>
      </c>
      <c r="G52" s="89" t="n">
        <v>24</v>
      </c>
      <c r="H52" s="89" t="n">
        <v>0</v>
      </c>
      <c r="I52" s="89" t="n">
        <v>24</v>
      </c>
      <c r="J52" s="89" t="n">
        <v>0</v>
      </c>
      <c r="K52" s="208" t="n">
        <v>0</v>
      </c>
      <c r="L52" s="208" t="n">
        <v>0</v>
      </c>
      <c r="M52" s="208" t="n">
        <v>0</v>
      </c>
      <c r="N52" s="208" t="n">
        <v>0</v>
      </c>
      <c r="O52" s="208" t="n">
        <v>0</v>
      </c>
      <c r="P52" s="208" t="n">
        <v>0</v>
      </c>
      <c r="Q52" s="164" t="n">
        <v>3696</v>
      </c>
      <c r="R52" s="91" t="n">
        <v>3573</v>
      </c>
      <c r="S52" s="91" t="n">
        <v>3573</v>
      </c>
      <c r="T52" s="165" t="n">
        <v>3505</v>
      </c>
      <c r="U52" s="92" t="n">
        <v>3612</v>
      </c>
      <c r="V52" s="88" t="n">
        <v>46</v>
      </c>
      <c r="W52" s="89" t="n">
        <v>0</v>
      </c>
      <c r="X52" s="89" t="n">
        <v>45</v>
      </c>
      <c r="Y52" s="89" t="n">
        <v>0</v>
      </c>
      <c r="Z52" s="89" t="n">
        <v>64</v>
      </c>
      <c r="AA52" s="89" t="n">
        <v>0</v>
      </c>
      <c r="AB52" s="93" t="n">
        <f aca="false">U52-T52+AY52</f>
        <v>107</v>
      </c>
      <c r="AC52" s="204" t="n">
        <f aca="false">T52-S52</f>
        <v>-68</v>
      </c>
      <c r="AD52" s="89" t="n">
        <v>153</v>
      </c>
      <c r="AE52" s="209" t="n">
        <f aca="false">IF(AD52&gt;0, U52/(AD52*24),"no data")</f>
        <v>0.983660130718954</v>
      </c>
      <c r="AF52" s="96" t="n">
        <f aca="false">IF(Q52&gt;0,Q52/24,"no data")</f>
        <v>154</v>
      </c>
      <c r="AG52" s="95" t="n">
        <f aca="false">IF(T52&gt;0,(T52/Q52),"no data")</f>
        <v>0.948322510822511</v>
      </c>
      <c r="AH52" s="97" t="n">
        <f aca="false">(1440-((V52*W52)+(X52*Y52)+(Z52*AA52))/(V52+X52+Z52))/1440</f>
        <v>1</v>
      </c>
      <c r="AI52" s="98" t="n">
        <f aca="false">IF(T52&gt;0,(1440-((W52*V52+AS52*AT52)+(Y52*X52+AU52*AV52)+(Z52*AA52+AW52*AX52))/(V52+X52+Z52))/1440,"no data")</f>
        <v>0.974193548387097</v>
      </c>
      <c r="AJ52" s="117" t="n">
        <v>10.79</v>
      </c>
      <c r="AK52" s="121" t="n">
        <v>169.61</v>
      </c>
      <c r="AL52" s="101" t="n">
        <f aca="false">AJ52*AK52</f>
        <v>1830.0919</v>
      </c>
      <c r="AM52" s="117" t="n">
        <v>30.602</v>
      </c>
      <c r="AN52" s="119" t="n">
        <v>939</v>
      </c>
      <c r="AO52" s="182" t="n">
        <f aca="false">AM52*AN52</f>
        <v>28735.278</v>
      </c>
      <c r="AP52" s="183" t="n">
        <f aca="false">IF(T52&gt;0,((((AJ52*AK52)+(AM52*AN52))/(T52*1000))*1000000),"no data")</f>
        <v>8720.50496433666</v>
      </c>
      <c r="AQ52" s="184" t="n">
        <f aca="false">R52/24</f>
        <v>148.875</v>
      </c>
      <c r="AR52" s="184"/>
      <c r="AS52" s="88" t="n">
        <v>0</v>
      </c>
      <c r="AT52" s="210" t="n">
        <v>0</v>
      </c>
      <c r="AU52" s="210" t="n">
        <v>0</v>
      </c>
      <c r="AV52" s="89" t="n">
        <v>0</v>
      </c>
      <c r="AW52" s="210" t="n">
        <v>4</v>
      </c>
      <c r="AX52" s="89" t="n">
        <v>1440</v>
      </c>
      <c r="AY52" s="89" t="n">
        <v>0</v>
      </c>
      <c r="BA52" s="107" t="n">
        <v>1106</v>
      </c>
      <c r="BB52" s="107" t="n">
        <v>1074</v>
      </c>
      <c r="BC52" s="107" t="n">
        <v>1432</v>
      </c>
      <c r="BD52" s="185" t="n">
        <f aca="false">(BB52-BA52)</f>
        <v>-32</v>
      </c>
      <c r="BE52" s="107" t="n">
        <f aca="false">AP52</f>
        <v>8720.50496433666</v>
      </c>
      <c r="BF52" s="107" t="n">
        <f aca="false">AP52</f>
        <v>8720.50496433666</v>
      </c>
      <c r="BG52" s="195" t="n">
        <v>1.971</v>
      </c>
      <c r="BH52" s="112" t="n">
        <v>1.971</v>
      </c>
      <c r="BI52" s="112" t="n">
        <v>31.6</v>
      </c>
      <c r="BJ52" s="112" t="n">
        <v>29.11</v>
      </c>
      <c r="BK52" s="112" t="n">
        <v>23.18</v>
      </c>
      <c r="BL52" s="112" t="n">
        <v>29.65</v>
      </c>
      <c r="BM52" s="112" t="n">
        <v>1000.33</v>
      </c>
      <c r="BN52" s="111" t="n">
        <v>50.02</v>
      </c>
      <c r="BO52" s="112" t="n">
        <v>0.9196</v>
      </c>
      <c r="BP52" s="108" t="n">
        <v>93.88</v>
      </c>
      <c r="BQ52" s="108" t="n">
        <v>85.77</v>
      </c>
      <c r="BR52" s="114" t="n">
        <f aca="false">BQ52-BP52</f>
        <v>-8.11</v>
      </c>
      <c r="BS52" s="107" t="n">
        <v>12523</v>
      </c>
      <c r="BT52" s="107" t="n">
        <v>12337</v>
      </c>
      <c r="BU52" s="186" t="n">
        <f aca="false">BT52-BS52</f>
        <v>-186</v>
      </c>
      <c r="BV52" s="107" t="n">
        <f aca="false">BG52+BH52</f>
        <v>3.942</v>
      </c>
      <c r="BW52" s="108" t="n">
        <v>24</v>
      </c>
      <c r="BX52" s="108" t="n">
        <v>24</v>
      </c>
      <c r="BY52" s="108"/>
      <c r="BZ52" s="107" t="n">
        <v>24</v>
      </c>
      <c r="CA52" s="107" t="n">
        <v>7.67</v>
      </c>
      <c r="CB52" s="187"/>
    </row>
    <row r="53" customFormat="false" ht="13.8" hidden="false" customHeight="false" outlineLevel="0" collapsed="false">
      <c r="A53" s="84"/>
      <c r="B53" s="180" t="n">
        <v>42783</v>
      </c>
      <c r="C53" s="86" t="n">
        <v>70.1</v>
      </c>
      <c r="D53" s="87" t="n">
        <v>0.59</v>
      </c>
      <c r="E53" s="170" t="n">
        <v>81</v>
      </c>
      <c r="F53" s="170" t="n">
        <v>62</v>
      </c>
      <c r="G53" s="88" t="n">
        <v>24</v>
      </c>
      <c r="H53" s="88" t="n">
        <v>0</v>
      </c>
      <c r="I53" s="88" t="n">
        <v>24</v>
      </c>
      <c r="J53" s="88" t="n">
        <v>0</v>
      </c>
      <c r="K53" s="90" t="n">
        <v>0</v>
      </c>
      <c r="L53" s="90" t="n">
        <v>0</v>
      </c>
      <c r="M53" s="90" t="n">
        <v>0</v>
      </c>
      <c r="N53" s="90" t="n">
        <v>0</v>
      </c>
      <c r="O53" s="90" t="n">
        <v>0</v>
      </c>
      <c r="P53" s="90" t="n">
        <v>0</v>
      </c>
      <c r="Q53" s="164" t="n">
        <v>3677</v>
      </c>
      <c r="R53" s="91" t="n">
        <v>3559</v>
      </c>
      <c r="S53" s="91" t="n">
        <v>3559</v>
      </c>
      <c r="T53" s="165" t="n">
        <v>3509</v>
      </c>
      <c r="U53" s="92" t="n">
        <v>3617</v>
      </c>
      <c r="V53" s="88" t="n">
        <v>46</v>
      </c>
      <c r="W53" s="88" t="n">
        <v>0</v>
      </c>
      <c r="X53" s="88" t="n">
        <v>45</v>
      </c>
      <c r="Y53" s="88" t="n">
        <v>0</v>
      </c>
      <c r="Z53" s="88" t="n">
        <v>63</v>
      </c>
      <c r="AA53" s="88" t="n">
        <v>0</v>
      </c>
      <c r="AB53" s="93" t="n">
        <f aca="false">U53-T53+AY53</f>
        <v>108</v>
      </c>
      <c r="AC53" s="204" t="n">
        <f aca="false">T53-S53</f>
        <v>-50</v>
      </c>
      <c r="AD53" s="89" t="n">
        <v>154</v>
      </c>
      <c r="AE53" s="95" t="n">
        <f aca="false">IF(AD53&gt;0, U53/(AD53*24),"no data")</f>
        <v>0.978625541125541</v>
      </c>
      <c r="AF53" s="96" t="n">
        <f aca="false">IF(Q53&gt;0,Q53/24,"no data")</f>
        <v>153.208333333333</v>
      </c>
      <c r="AG53" s="95" t="n">
        <f aca="false">IF(T53&gt;0,(T53/Q53),"no data")</f>
        <v>0.954310579276584</v>
      </c>
      <c r="AH53" s="97" t="n">
        <f aca="false">(1440-((V53*W53)+(X53*Y53)+(Z53*AA53))/(V53+X53+Z53))/1440</f>
        <v>1</v>
      </c>
      <c r="AI53" s="98" t="n">
        <f aca="false">IF(T53&gt;0,(1440-((W53*V53+AS53*AT53)+(Y53*X53+AU53*AV53)+(Z53*AA53+AW53*AX53))/(V53+X53+Z53))/1440,"no data")</f>
        <v>0.98051948051948</v>
      </c>
      <c r="AJ53" s="117" t="n">
        <v>10.81</v>
      </c>
      <c r="AK53" s="121" t="n">
        <v>171.08</v>
      </c>
      <c r="AL53" s="101" t="n">
        <f aca="false">AJ53*AK53</f>
        <v>1849.3748</v>
      </c>
      <c r="AM53" s="117" t="n">
        <v>30.595</v>
      </c>
      <c r="AN53" s="119" t="n">
        <v>940</v>
      </c>
      <c r="AO53" s="182" t="n">
        <f aca="false">AM53*AN53</f>
        <v>28759.3</v>
      </c>
      <c r="AP53" s="183" t="n">
        <f aca="false">IF(T53&gt;0,((((AJ53*AK53)+(AM53*AN53))/(T53*1000))*1000000),"no data")</f>
        <v>8722.90532915361</v>
      </c>
      <c r="AQ53" s="184" t="n">
        <f aca="false">R53/24</f>
        <v>148.291666666667</v>
      </c>
      <c r="AR53" s="184"/>
      <c r="AS53" s="88" t="n">
        <v>0</v>
      </c>
      <c r="AT53" s="106" t="n">
        <v>0</v>
      </c>
      <c r="AU53" s="106" t="n">
        <v>0</v>
      </c>
      <c r="AV53" s="88" t="n">
        <v>0</v>
      </c>
      <c r="AW53" s="106" t="n">
        <v>3</v>
      </c>
      <c r="AX53" s="88" t="n">
        <v>1440</v>
      </c>
      <c r="AY53" s="88" t="n">
        <v>0</v>
      </c>
      <c r="BA53" s="107" t="n">
        <v>1098</v>
      </c>
      <c r="BB53" s="107" t="n">
        <v>1075</v>
      </c>
      <c r="BC53" s="107" t="n">
        <v>1444</v>
      </c>
      <c r="BD53" s="185" t="n">
        <f aca="false">(BB53-BA53)</f>
        <v>-23</v>
      </c>
      <c r="BE53" s="107" t="n">
        <f aca="false">AP53</f>
        <v>8722.90532915361</v>
      </c>
      <c r="BF53" s="107" t="n">
        <f aca="false">AP53</f>
        <v>8722.90532915361</v>
      </c>
      <c r="BG53" s="195" t="n">
        <v>2.038</v>
      </c>
      <c r="BH53" s="112" t="n">
        <v>2.038</v>
      </c>
      <c r="BI53" s="112" t="n">
        <v>31.43</v>
      </c>
      <c r="BJ53" s="112" t="n">
        <v>28.97</v>
      </c>
      <c r="BK53" s="112" t="n">
        <v>23.2</v>
      </c>
      <c r="BL53" s="112" t="n">
        <v>29.66</v>
      </c>
      <c r="BM53" s="112" t="n">
        <v>999.4</v>
      </c>
      <c r="BN53" s="111" t="n">
        <v>50.05</v>
      </c>
      <c r="BO53" s="112" t="n">
        <v>0.9195</v>
      </c>
      <c r="BP53" s="108" t="n">
        <v>93.14</v>
      </c>
      <c r="BQ53" s="108" t="n">
        <v>85.76</v>
      </c>
      <c r="BR53" s="114" t="n">
        <f aca="false">BQ53-BP53</f>
        <v>-7.38</v>
      </c>
      <c r="BS53" s="107" t="n">
        <v>12538</v>
      </c>
      <c r="BT53" s="107" t="n">
        <v>12338</v>
      </c>
      <c r="BU53" s="186" t="n">
        <f aca="false">BT53-BS53</f>
        <v>-200</v>
      </c>
      <c r="BV53" s="107" t="n">
        <f aca="false">BG53+BH53</f>
        <v>4.076</v>
      </c>
      <c r="BW53" s="108" t="n">
        <v>24</v>
      </c>
      <c r="BX53" s="108" t="n">
        <v>24</v>
      </c>
      <c r="BY53" s="108"/>
      <c r="BZ53" s="107" t="n">
        <v>24</v>
      </c>
      <c r="CA53" s="107" t="n">
        <v>7.4</v>
      </c>
      <c r="CB53" s="187"/>
    </row>
    <row r="54" customFormat="false" ht="13.8" hidden="false" customHeight="false" outlineLevel="0" collapsed="false">
      <c r="A54" s="84"/>
      <c r="B54" s="180" t="n">
        <v>42784</v>
      </c>
      <c r="C54" s="86" t="n">
        <v>72.1</v>
      </c>
      <c r="D54" s="87" t="n">
        <v>0.621</v>
      </c>
      <c r="E54" s="89" t="n">
        <v>82</v>
      </c>
      <c r="F54" s="89" t="n">
        <v>63</v>
      </c>
      <c r="G54" s="88" t="n">
        <v>24</v>
      </c>
      <c r="H54" s="88" t="n">
        <v>0</v>
      </c>
      <c r="I54" s="88" t="n">
        <v>24</v>
      </c>
      <c r="J54" s="88" t="n">
        <v>0</v>
      </c>
      <c r="K54" s="90" t="n">
        <v>0</v>
      </c>
      <c r="L54" s="90" t="n">
        <v>0</v>
      </c>
      <c r="M54" s="90" t="n">
        <v>0</v>
      </c>
      <c r="N54" s="90" t="n">
        <v>0</v>
      </c>
      <c r="O54" s="90" t="n">
        <v>0</v>
      </c>
      <c r="P54" s="90" t="n">
        <v>0</v>
      </c>
      <c r="Q54" s="164" t="n">
        <v>3667</v>
      </c>
      <c r="R54" s="91" t="n">
        <v>3551</v>
      </c>
      <c r="S54" s="91" t="n">
        <v>3551</v>
      </c>
      <c r="T54" s="165" t="n">
        <v>3492</v>
      </c>
      <c r="U54" s="92" t="n">
        <v>3600</v>
      </c>
      <c r="V54" s="88" t="n">
        <v>45</v>
      </c>
      <c r="W54" s="89" t="n">
        <v>0</v>
      </c>
      <c r="X54" s="89" t="n">
        <v>44</v>
      </c>
      <c r="Y54" s="89" t="n">
        <v>0</v>
      </c>
      <c r="Z54" s="89" t="n">
        <v>63</v>
      </c>
      <c r="AA54" s="89" t="n">
        <v>0</v>
      </c>
      <c r="AB54" s="93" t="n">
        <f aca="false">U54-T54+AY54</f>
        <v>108</v>
      </c>
      <c r="AC54" s="204" t="n">
        <f aca="false">T54-S54</f>
        <v>-59</v>
      </c>
      <c r="AD54" s="89" t="n">
        <v>153</v>
      </c>
      <c r="AE54" s="95" t="n">
        <f aca="false">IF(AD54&gt;0, U54/(AD54*24),"no data")</f>
        <v>0.980392156862745</v>
      </c>
      <c r="AF54" s="96" t="n">
        <f aca="false">IF(Q54&gt;0,Q54/24,"no data")</f>
        <v>152.791666666667</v>
      </c>
      <c r="AG54" s="95" t="n">
        <f aca="false">IF(T54&gt;0,(T54/Q54),"no data")</f>
        <v>0.952277065721298</v>
      </c>
      <c r="AH54" s="97" t="n">
        <f aca="false">(1440-((V54*W54)+(X54*Y54)+(Z54*AA54))/(V54+X54+Z54))/1440</f>
        <v>1</v>
      </c>
      <c r="AI54" s="98" t="n">
        <f aca="false">IF(T54&gt;0,(1440-((W54*V54+AS54*AT54)+(Y54*X54+AU54*AV54)+(Z54*AA54+AW54*AX54))/(V54+X54+Z54))/1440,"no data")</f>
        <v>0.980263157894737</v>
      </c>
      <c r="AJ54" s="117" t="n">
        <v>10.76</v>
      </c>
      <c r="AK54" s="121" t="n">
        <v>169.28</v>
      </c>
      <c r="AL54" s="101" t="n">
        <f aca="false">AJ54*AK54</f>
        <v>1821.4528</v>
      </c>
      <c r="AM54" s="117" t="n">
        <v>30.579</v>
      </c>
      <c r="AN54" s="119" t="n">
        <v>939</v>
      </c>
      <c r="AO54" s="182" t="n">
        <f aca="false">AM54*AN54</f>
        <v>28713.681</v>
      </c>
      <c r="AP54" s="183" t="n">
        <f aca="false">IF(T54&gt;0,((((AJ54*AK54)+(AM54*AN54))/(T54*1000))*1000000),"no data")</f>
        <v>8744.31093928981</v>
      </c>
      <c r="AQ54" s="184" t="n">
        <f aca="false">R54/24</f>
        <v>147.958333333333</v>
      </c>
      <c r="AR54" s="184"/>
      <c r="AS54" s="88" t="n">
        <v>0</v>
      </c>
      <c r="AT54" s="106" t="n">
        <v>0</v>
      </c>
      <c r="AU54" s="106" t="n">
        <v>0</v>
      </c>
      <c r="AV54" s="88" t="n">
        <v>0</v>
      </c>
      <c r="AW54" s="106" t="n">
        <v>3</v>
      </c>
      <c r="AX54" s="88" t="n">
        <v>1440</v>
      </c>
      <c r="AY54" s="88" t="n">
        <v>0</v>
      </c>
      <c r="BA54" s="107" t="n">
        <v>1088</v>
      </c>
      <c r="BB54" s="107" t="n">
        <v>1064</v>
      </c>
      <c r="BC54" s="107" t="n">
        <v>1448</v>
      </c>
      <c r="BD54" s="185" t="n">
        <f aca="false">(BB54-BA54)</f>
        <v>-24</v>
      </c>
      <c r="BE54" s="107" t="n">
        <f aca="false">AP54</f>
        <v>8744.31093928981</v>
      </c>
      <c r="BF54" s="107" t="n">
        <f aca="false">AP54</f>
        <v>8744.31093928981</v>
      </c>
      <c r="BG54" s="195" t="n">
        <v>2.124</v>
      </c>
      <c r="BH54" s="112" t="n">
        <v>2.124</v>
      </c>
      <c r="BI54" s="112" t="n">
        <v>31.2</v>
      </c>
      <c r="BJ54" s="112" t="n">
        <v>28.85</v>
      </c>
      <c r="BK54" s="112" t="n">
        <v>23.14</v>
      </c>
      <c r="BL54" s="112" t="n">
        <v>29.47</v>
      </c>
      <c r="BM54" s="112" t="n">
        <v>998.4</v>
      </c>
      <c r="BN54" s="111" t="n">
        <v>50.04</v>
      </c>
      <c r="BO54" s="112" t="n">
        <v>0.9205</v>
      </c>
      <c r="BP54" s="108" t="n">
        <v>93.38</v>
      </c>
      <c r="BQ54" s="108" t="n">
        <v>85.84</v>
      </c>
      <c r="BR54" s="114" t="n">
        <f aca="false">BQ54-BP54</f>
        <v>-7.53999999999999</v>
      </c>
      <c r="BS54" s="107" t="n">
        <v>12615</v>
      </c>
      <c r="BT54" s="107" t="n">
        <v>12420</v>
      </c>
      <c r="BU54" s="186" t="n">
        <f aca="false">BT54-BS54</f>
        <v>-195</v>
      </c>
      <c r="BV54" s="107" t="n">
        <f aca="false">BG54+BH54</f>
        <v>4.248</v>
      </c>
      <c r="BW54" s="108" t="n">
        <v>24</v>
      </c>
      <c r="BX54" s="108" t="n">
        <v>24</v>
      </c>
      <c r="BY54" s="108"/>
      <c r="BZ54" s="107" t="n">
        <v>24</v>
      </c>
      <c r="CA54" s="107" t="n">
        <v>7.3</v>
      </c>
      <c r="CB54" s="187"/>
    </row>
    <row r="55" customFormat="false" ht="12.75" hidden="false" customHeight="true" outlineLevel="0" collapsed="false">
      <c r="A55" s="84" t="s">
        <v>94</v>
      </c>
      <c r="B55" s="180" t="n">
        <v>42785</v>
      </c>
      <c r="C55" s="125" t="n">
        <v>73</v>
      </c>
      <c r="D55" s="151" t="n">
        <v>0.672</v>
      </c>
      <c r="E55" s="128" t="n">
        <v>83</v>
      </c>
      <c r="F55" s="128" t="n">
        <v>65</v>
      </c>
      <c r="G55" s="128" t="n">
        <v>24</v>
      </c>
      <c r="H55" s="128" t="n">
        <v>0</v>
      </c>
      <c r="I55" s="128" t="n">
        <v>24</v>
      </c>
      <c r="J55" s="128" t="n">
        <v>0</v>
      </c>
      <c r="K55" s="172" t="n">
        <v>0</v>
      </c>
      <c r="L55" s="172" t="n">
        <v>0</v>
      </c>
      <c r="M55" s="172" t="n">
        <v>0</v>
      </c>
      <c r="N55" s="172" t="n">
        <v>0</v>
      </c>
      <c r="O55" s="172" t="n">
        <v>0</v>
      </c>
      <c r="P55" s="172" t="n">
        <v>0</v>
      </c>
      <c r="Q55" s="173" t="n">
        <v>3662</v>
      </c>
      <c r="R55" s="131" t="n">
        <v>3522</v>
      </c>
      <c r="S55" s="131" t="n">
        <v>3522</v>
      </c>
      <c r="T55" s="132" t="n">
        <v>3463</v>
      </c>
      <c r="U55" s="132" t="n">
        <v>3572</v>
      </c>
      <c r="V55" s="128" t="n">
        <v>45</v>
      </c>
      <c r="W55" s="128" t="n">
        <v>0</v>
      </c>
      <c r="X55" s="128" t="n">
        <v>44</v>
      </c>
      <c r="Y55" s="128" t="n">
        <v>0</v>
      </c>
      <c r="Z55" s="128" t="n">
        <v>63</v>
      </c>
      <c r="AA55" s="128" t="n">
        <v>0</v>
      </c>
      <c r="AB55" s="133" t="n">
        <f aca="false">U55-T55+AY55</f>
        <v>109</v>
      </c>
      <c r="AC55" s="134" t="n">
        <f aca="false">T55-S55</f>
        <v>-59</v>
      </c>
      <c r="AD55" s="128" t="n">
        <v>152</v>
      </c>
      <c r="AE55" s="135" t="n">
        <f aca="false">IF(AD55&gt;0, U55/(AD55*24),"no data")</f>
        <v>0.979166666666667</v>
      </c>
      <c r="AF55" s="136" t="n">
        <f aca="false">IF(Q55&gt;0,Q55/24,"no data")</f>
        <v>152.583333333333</v>
      </c>
      <c r="AG55" s="135" t="n">
        <f aca="false">IF(T55&gt;0,(T55/Q55),"no data")</f>
        <v>0.945658110322228</v>
      </c>
      <c r="AH55" s="137" t="n">
        <f aca="false">(1440-((V55*W55)+(X55*Y55)+(Z55*AA55))/(V55+X55+Z55))/1440</f>
        <v>1</v>
      </c>
      <c r="AI55" s="138" t="n">
        <f aca="false">IF(T55&gt;0,(1440-((W55*V55+AS55*AT55)+(Y55*X55+AU55*AV55)+(Z55*AA55+AW55*AX55))/(V55+X55+Z55))/1440,"no data")</f>
        <v>0.980263157894737</v>
      </c>
      <c r="AJ55" s="117" t="n">
        <v>10.7</v>
      </c>
      <c r="AK55" s="121" t="n">
        <v>166.25</v>
      </c>
      <c r="AL55" s="154" t="n">
        <f aca="false">AJ55*AK55</f>
        <v>1778.875</v>
      </c>
      <c r="AM55" s="117" t="n">
        <v>30.446</v>
      </c>
      <c r="AN55" s="119" t="n">
        <v>937</v>
      </c>
      <c r="AO55" s="197" t="n">
        <f aca="false">AM55*AN55</f>
        <v>28527.902</v>
      </c>
      <c r="AP55" s="198" t="n">
        <f aca="false">IF(T55&gt;0,((((AJ55*AK55)+(AM55*AN55))/(T55*1000))*1000000),"no data")</f>
        <v>8751.59601501588</v>
      </c>
      <c r="AQ55" s="199" t="n">
        <f aca="false">R55/24</f>
        <v>146.75</v>
      </c>
      <c r="AR55" s="199"/>
      <c r="AS55" s="127" t="n">
        <v>0</v>
      </c>
      <c r="AT55" s="144" t="n">
        <v>0</v>
      </c>
      <c r="AU55" s="144" t="n">
        <v>0</v>
      </c>
      <c r="AV55" s="127" t="n">
        <v>0</v>
      </c>
      <c r="AW55" s="144" t="n">
        <v>3</v>
      </c>
      <c r="AX55" s="127" t="n">
        <v>1440</v>
      </c>
      <c r="AY55" s="127" t="n">
        <v>0</v>
      </c>
      <c r="BA55" s="145" t="n">
        <v>1078</v>
      </c>
      <c r="BB55" s="145" t="n">
        <v>1051</v>
      </c>
      <c r="BC55" s="145" t="n">
        <v>1443</v>
      </c>
      <c r="BD55" s="185" t="n">
        <f aca="false">(BB55-BA55)</f>
        <v>-27</v>
      </c>
      <c r="BE55" s="145" t="n">
        <f aca="false">AP55</f>
        <v>8751.59601501588</v>
      </c>
      <c r="BF55" s="145" t="n">
        <f aca="false">AP55</f>
        <v>8751.59601501588</v>
      </c>
      <c r="BG55" s="211" t="n">
        <v>2.154</v>
      </c>
      <c r="BH55" s="177" t="n">
        <v>2.133</v>
      </c>
      <c r="BI55" s="177" t="n">
        <v>31.1</v>
      </c>
      <c r="BJ55" s="177" t="n">
        <v>28.6</v>
      </c>
      <c r="BK55" s="177" t="n">
        <v>22.9</v>
      </c>
      <c r="BL55" s="177" t="n">
        <v>29.1</v>
      </c>
      <c r="BM55" s="177" t="n">
        <v>993.1</v>
      </c>
      <c r="BN55" s="177" t="n">
        <v>50.07</v>
      </c>
      <c r="BO55" s="177" t="n">
        <v>0.9213</v>
      </c>
      <c r="BP55" s="177" t="n">
        <v>93.8</v>
      </c>
      <c r="BQ55" s="177" t="n">
        <v>85.8</v>
      </c>
      <c r="BR55" s="114" t="n">
        <f aca="false">BQ55-BP55</f>
        <v>-8</v>
      </c>
      <c r="BS55" s="145" t="n">
        <v>12635</v>
      </c>
      <c r="BT55" s="145" t="n">
        <v>12462</v>
      </c>
      <c r="BU55" s="186" t="n">
        <f aca="false">BT55-BS55</f>
        <v>-173</v>
      </c>
      <c r="BV55" s="145" t="n">
        <f aca="false">BG55+BH55</f>
        <v>4.287</v>
      </c>
      <c r="BW55" s="147" t="n">
        <v>24</v>
      </c>
      <c r="BX55" s="147" t="n">
        <v>24</v>
      </c>
      <c r="BY55" s="147"/>
      <c r="BZ55" s="145" t="n">
        <v>24</v>
      </c>
      <c r="CA55" s="145" t="n">
        <v>8.05</v>
      </c>
      <c r="CB55" s="187"/>
    </row>
    <row r="56" customFormat="false" ht="13.8" hidden="false" customHeight="false" outlineLevel="0" collapsed="false">
      <c r="A56" s="84"/>
      <c r="B56" s="180" t="n">
        <v>42786</v>
      </c>
      <c r="C56" s="125" t="n">
        <v>69</v>
      </c>
      <c r="D56" s="151" t="n">
        <v>0.457</v>
      </c>
      <c r="E56" s="128" t="n">
        <v>77</v>
      </c>
      <c r="F56" s="128" t="n">
        <v>61</v>
      </c>
      <c r="G56" s="128" t="n">
        <v>24</v>
      </c>
      <c r="H56" s="128" t="n">
        <v>0</v>
      </c>
      <c r="I56" s="128" t="n">
        <v>24</v>
      </c>
      <c r="J56" s="128" t="n">
        <v>0</v>
      </c>
      <c r="K56" s="172" t="n">
        <v>0</v>
      </c>
      <c r="L56" s="172" t="n">
        <v>0</v>
      </c>
      <c r="M56" s="172" t="n">
        <v>0</v>
      </c>
      <c r="N56" s="172" t="n">
        <v>0</v>
      </c>
      <c r="O56" s="172" t="n">
        <v>0</v>
      </c>
      <c r="P56" s="172" t="n">
        <v>0</v>
      </c>
      <c r="Q56" s="173" t="n">
        <v>3692</v>
      </c>
      <c r="R56" s="131" t="n">
        <v>3556</v>
      </c>
      <c r="S56" s="131" t="n">
        <v>3556</v>
      </c>
      <c r="T56" s="132" t="n">
        <v>3512</v>
      </c>
      <c r="U56" s="132" t="n">
        <v>3619</v>
      </c>
      <c r="V56" s="128" t="n">
        <v>45</v>
      </c>
      <c r="W56" s="128" t="n">
        <v>0</v>
      </c>
      <c r="X56" s="128" t="n">
        <v>45</v>
      </c>
      <c r="Y56" s="128" t="n">
        <v>0</v>
      </c>
      <c r="Z56" s="128" t="n">
        <v>63</v>
      </c>
      <c r="AA56" s="128" t="n">
        <v>0</v>
      </c>
      <c r="AB56" s="133" t="n">
        <f aca="false">U56-T56+AY56</f>
        <v>107</v>
      </c>
      <c r="AC56" s="134" t="n">
        <f aca="false">T56-S56</f>
        <v>-44</v>
      </c>
      <c r="AD56" s="128" t="n">
        <v>154</v>
      </c>
      <c r="AE56" s="135" t="n">
        <f aca="false">IF(AD56&gt;0, U56/(AD56*24),"no data")</f>
        <v>0.979166666666667</v>
      </c>
      <c r="AF56" s="136" t="n">
        <f aca="false">IF(Q56&gt;0,Q56/24,"no data")</f>
        <v>153.833333333333</v>
      </c>
      <c r="AG56" s="135" t="n">
        <f aca="false">IF(T56&gt;0,(T56/Q56),"no data")</f>
        <v>0.95124593716143</v>
      </c>
      <c r="AH56" s="137" t="n">
        <f aca="false">(1440-((V56*W56)+(X56*Y56)+(Z56*AA56))/(V56+X56+Z56))/1440</f>
        <v>1</v>
      </c>
      <c r="AI56" s="138" t="n">
        <f aca="false">IF(T56&gt;0,(1440-((W56*V56+AS56*AT56)+(Y56*X56+AU56*AV56)+(Z56*AA56+AW56*AX56))/(V56+X56+Z56))/1440,"no data")</f>
        <v>0.980392156862745</v>
      </c>
      <c r="AJ56" s="117" t="n">
        <v>10.66</v>
      </c>
      <c r="AK56" s="121" t="n">
        <v>167.62</v>
      </c>
      <c r="AL56" s="154" t="n">
        <f aca="false">AJ56*AK56</f>
        <v>1786.8292</v>
      </c>
      <c r="AM56" s="117" t="n">
        <v>30.813</v>
      </c>
      <c r="AN56" s="119" t="n">
        <v>938</v>
      </c>
      <c r="AO56" s="197" t="n">
        <f aca="false">AM56*AN56</f>
        <v>28902.594</v>
      </c>
      <c r="AP56" s="198" t="n">
        <f aca="false">IF(T56&gt;0,((((AJ56*AK56)+(AM56*AN56))/(T56*1000))*1000000),"no data")</f>
        <v>8738.44624145786</v>
      </c>
      <c r="AQ56" s="199" t="n">
        <f aca="false">R56/24</f>
        <v>148.166666666667</v>
      </c>
      <c r="AR56" s="199"/>
      <c r="AS56" s="127" t="n">
        <v>0</v>
      </c>
      <c r="AT56" s="144" t="n">
        <v>0</v>
      </c>
      <c r="AU56" s="144" t="n">
        <v>0</v>
      </c>
      <c r="AV56" s="127" t="n">
        <v>0</v>
      </c>
      <c r="AW56" s="144" t="n">
        <v>3</v>
      </c>
      <c r="AX56" s="127" t="n">
        <v>1440</v>
      </c>
      <c r="AY56" s="127" t="n">
        <v>0</v>
      </c>
      <c r="BA56" s="145" t="n">
        <v>1082</v>
      </c>
      <c r="BB56" s="145" t="n">
        <v>1085</v>
      </c>
      <c r="BC56" s="145" t="n">
        <v>1452</v>
      </c>
      <c r="BD56" s="185" t="n">
        <f aca="false">(BB56-BA56)</f>
        <v>3</v>
      </c>
      <c r="BE56" s="145" t="n">
        <f aca="false">AP56</f>
        <v>8738.44624145786</v>
      </c>
      <c r="BF56" s="145" t="n">
        <f aca="false">AP56</f>
        <v>8738.44624145786</v>
      </c>
      <c r="BG56" s="211" t="n">
        <v>2.053</v>
      </c>
      <c r="BH56" s="177" t="n">
        <v>2.053</v>
      </c>
      <c r="BI56" s="177" t="n">
        <v>31.3</v>
      </c>
      <c r="BJ56" s="177" t="n">
        <v>28.7</v>
      </c>
      <c r="BK56" s="177" t="n">
        <v>23.5</v>
      </c>
      <c r="BL56" s="177" t="n">
        <v>28.9</v>
      </c>
      <c r="BM56" s="177" t="n">
        <v>988.5</v>
      </c>
      <c r="BN56" s="177" t="n">
        <v>50.04</v>
      </c>
      <c r="BO56" s="177" t="n">
        <v>0.9211</v>
      </c>
      <c r="BP56" s="177" t="n">
        <v>90.8</v>
      </c>
      <c r="BQ56" s="176" t="n">
        <v>85.5</v>
      </c>
      <c r="BR56" s="114" t="n">
        <f aca="false">BQ56-BP56</f>
        <v>-5.3</v>
      </c>
      <c r="BS56" s="145" t="n">
        <v>12610</v>
      </c>
      <c r="BT56" s="145" t="n">
        <v>12231</v>
      </c>
      <c r="BU56" s="186" t="n">
        <f aca="false">BT56-BS56</f>
        <v>-379</v>
      </c>
      <c r="BV56" s="145" t="n">
        <f aca="false">BG56+BH56</f>
        <v>4.106</v>
      </c>
      <c r="BW56" s="147" t="n">
        <v>24</v>
      </c>
      <c r="BX56" s="147" t="n">
        <v>24</v>
      </c>
      <c r="BY56" s="147"/>
      <c r="BZ56" s="145" t="n">
        <v>20.77</v>
      </c>
      <c r="CA56" s="145" t="n">
        <v>6.95</v>
      </c>
      <c r="CB56" s="187"/>
    </row>
    <row r="57" customFormat="false" ht="13.8" hidden="false" customHeight="false" outlineLevel="0" collapsed="false">
      <c r="A57" s="84"/>
      <c r="B57" s="180" t="n">
        <v>42787</v>
      </c>
      <c r="C57" s="125" t="n">
        <v>65.1</v>
      </c>
      <c r="D57" s="151" t="n">
        <v>0.525</v>
      </c>
      <c r="E57" s="128" t="n">
        <v>80</v>
      </c>
      <c r="F57" s="128" t="n">
        <v>53</v>
      </c>
      <c r="G57" s="128" t="n">
        <v>24</v>
      </c>
      <c r="H57" s="128" t="n">
        <v>0</v>
      </c>
      <c r="I57" s="128" t="n">
        <v>24</v>
      </c>
      <c r="J57" s="128" t="n">
        <v>0</v>
      </c>
      <c r="K57" s="172" t="n">
        <v>0</v>
      </c>
      <c r="L57" s="172" t="n">
        <v>0</v>
      </c>
      <c r="M57" s="172" t="n">
        <v>0</v>
      </c>
      <c r="N57" s="172" t="n">
        <v>0</v>
      </c>
      <c r="O57" s="172" t="n">
        <v>0</v>
      </c>
      <c r="P57" s="172" t="n">
        <v>0</v>
      </c>
      <c r="Q57" s="173" t="n">
        <v>3689</v>
      </c>
      <c r="R57" s="131" t="n">
        <v>3567</v>
      </c>
      <c r="S57" s="131" t="n">
        <v>3567</v>
      </c>
      <c r="T57" s="132" t="n">
        <v>3507</v>
      </c>
      <c r="U57" s="132" t="n">
        <v>3614</v>
      </c>
      <c r="V57" s="128" t="n">
        <v>45</v>
      </c>
      <c r="W57" s="128" t="n">
        <v>0</v>
      </c>
      <c r="X57" s="128" t="n">
        <v>46</v>
      </c>
      <c r="Y57" s="128" t="n">
        <v>0</v>
      </c>
      <c r="Z57" s="128" t="n">
        <v>63</v>
      </c>
      <c r="AA57" s="128" t="n">
        <v>0</v>
      </c>
      <c r="AB57" s="133" t="n">
        <f aca="false">U57-T57+AY57</f>
        <v>107</v>
      </c>
      <c r="AC57" s="134" t="n">
        <f aca="false">T57-S57</f>
        <v>-60</v>
      </c>
      <c r="AD57" s="128" t="n">
        <v>153</v>
      </c>
      <c r="AE57" s="135" t="n">
        <f aca="false">IF(AD57&gt;0, U57/(AD57*24),"no data")</f>
        <v>0.984204793028322</v>
      </c>
      <c r="AF57" s="136" t="n">
        <f aca="false">IF(Q57&gt;0,Q57/24,"no data")</f>
        <v>153.708333333333</v>
      </c>
      <c r="AG57" s="135" t="n">
        <f aca="false">IF(T57&gt;0,(T57/Q57),"no data")</f>
        <v>0.950664136622391</v>
      </c>
      <c r="AH57" s="137" t="n">
        <f aca="false">(1440-((V57*W57)+(X57*Y57)+(Z57*AA57))/(V57+X57+Z57))/1440</f>
        <v>1</v>
      </c>
      <c r="AI57" s="138" t="n">
        <f aca="false">IF(T57&gt;0,(1440-((W57*V57+AS57*AT57)+(Y57*X57+AU57*AV57)+(Z57*AA57+AW57*AX57))/(V57+X57+Z57))/1440,"no data")</f>
        <v>0.98051948051948</v>
      </c>
      <c r="AJ57" s="117" t="n">
        <v>10.56</v>
      </c>
      <c r="AK57" s="121" t="n">
        <v>164.02</v>
      </c>
      <c r="AL57" s="154" t="n">
        <f aca="false">AJ57*AK57</f>
        <v>1732.0512</v>
      </c>
      <c r="AM57" s="117" t="n">
        <v>30.904</v>
      </c>
      <c r="AN57" s="119" t="n">
        <v>936</v>
      </c>
      <c r="AO57" s="197" t="n">
        <f aca="false">AM57*AN57</f>
        <v>28926.144</v>
      </c>
      <c r="AP57" s="198" t="n">
        <f aca="false">IF(T57&gt;0,((((AJ57*AK57)+(AM57*AN57))/(T57*1000))*1000000),"no data")</f>
        <v>8742.0003421728</v>
      </c>
      <c r="AQ57" s="199" t="n">
        <f aca="false">R57/24</f>
        <v>148.625</v>
      </c>
      <c r="AR57" s="199"/>
      <c r="AS57" s="127" t="n">
        <v>0</v>
      </c>
      <c r="AT57" s="144" t="n">
        <v>0</v>
      </c>
      <c r="AU57" s="144" t="n">
        <v>0</v>
      </c>
      <c r="AV57" s="127" t="n">
        <v>0</v>
      </c>
      <c r="AW57" s="144" t="n">
        <v>3</v>
      </c>
      <c r="AX57" s="127" t="n">
        <v>1440</v>
      </c>
      <c r="AY57" s="127" t="n">
        <v>0</v>
      </c>
      <c r="BA57" s="145" t="n">
        <v>1070</v>
      </c>
      <c r="BB57" s="145" t="n">
        <v>1100</v>
      </c>
      <c r="BC57" s="145" t="n">
        <v>1444</v>
      </c>
      <c r="BD57" s="185" t="n">
        <f aca="false">(BB57-BA57)</f>
        <v>30</v>
      </c>
      <c r="BE57" s="145" t="n">
        <f aca="false">AP57</f>
        <v>8742.0003421728</v>
      </c>
      <c r="BF57" s="145" t="n">
        <f aca="false">AP57</f>
        <v>8742.0003421728</v>
      </c>
      <c r="BG57" s="211" t="n">
        <v>1.994</v>
      </c>
      <c r="BH57" s="177" t="n">
        <v>1.973</v>
      </c>
      <c r="BI57" s="177" t="n">
        <v>31.3</v>
      </c>
      <c r="BJ57" s="177" t="n">
        <v>28.5</v>
      </c>
      <c r="BK57" s="177" t="n">
        <v>23.9</v>
      </c>
      <c r="BL57" s="177" t="n">
        <v>28.8</v>
      </c>
      <c r="BM57" s="177" t="n">
        <v>989.5</v>
      </c>
      <c r="BN57" s="177" t="n">
        <v>50.03</v>
      </c>
      <c r="BO57" s="177" t="n">
        <v>0.922</v>
      </c>
      <c r="BP57" s="177" t="n">
        <v>88</v>
      </c>
      <c r="BQ57" s="176" t="n">
        <v>85.5</v>
      </c>
      <c r="BR57" s="114" t="n">
        <f aca="false">BQ57-BP57</f>
        <v>-2.5</v>
      </c>
      <c r="BS57" s="145" t="n">
        <v>12644</v>
      </c>
      <c r="BT57" s="145" t="n">
        <v>12313</v>
      </c>
      <c r="BU57" s="186" t="n">
        <f aca="false">BT57-BS57</f>
        <v>-331</v>
      </c>
      <c r="BV57" s="145" t="n">
        <f aca="false">BG57+BH57</f>
        <v>3.967</v>
      </c>
      <c r="BW57" s="147" t="n">
        <v>24</v>
      </c>
      <c r="BX57" s="147" t="n">
        <v>24</v>
      </c>
      <c r="BY57" s="147"/>
      <c r="BZ57" s="145" t="n">
        <v>14.68</v>
      </c>
      <c r="CA57" s="145" t="n">
        <v>7.03</v>
      </c>
      <c r="CB57" s="187"/>
    </row>
    <row r="58" customFormat="false" ht="13.8" hidden="false" customHeight="false" outlineLevel="0" collapsed="false">
      <c r="A58" s="84"/>
      <c r="B58" s="180" t="n">
        <v>42788</v>
      </c>
      <c r="C58" s="125" t="n">
        <v>65.5</v>
      </c>
      <c r="D58" s="151" t="n">
        <v>0.482</v>
      </c>
      <c r="E58" s="128" t="n">
        <v>81</v>
      </c>
      <c r="F58" s="128" t="n">
        <v>52</v>
      </c>
      <c r="G58" s="128" t="n">
        <v>24</v>
      </c>
      <c r="H58" s="128" t="n">
        <v>0</v>
      </c>
      <c r="I58" s="128" t="n">
        <v>24</v>
      </c>
      <c r="J58" s="128" t="n">
        <v>0</v>
      </c>
      <c r="K58" s="172" t="n">
        <v>0</v>
      </c>
      <c r="L58" s="172" t="n">
        <v>0</v>
      </c>
      <c r="M58" s="172" t="n">
        <v>0</v>
      </c>
      <c r="N58" s="172" t="n">
        <v>0</v>
      </c>
      <c r="O58" s="172" t="n">
        <v>0</v>
      </c>
      <c r="P58" s="172" t="n">
        <v>0</v>
      </c>
      <c r="Q58" s="173" t="n">
        <v>3690</v>
      </c>
      <c r="R58" s="131" t="n">
        <v>3559</v>
      </c>
      <c r="S58" s="131" t="n">
        <v>3559</v>
      </c>
      <c r="T58" s="132" t="n">
        <v>3500</v>
      </c>
      <c r="U58" s="132" t="n">
        <v>3607</v>
      </c>
      <c r="V58" s="128" t="n">
        <v>44</v>
      </c>
      <c r="W58" s="128" t="n">
        <v>0</v>
      </c>
      <c r="X58" s="128" t="n">
        <v>46</v>
      </c>
      <c r="Y58" s="128" t="n">
        <v>0</v>
      </c>
      <c r="Z58" s="128" t="n">
        <v>63</v>
      </c>
      <c r="AA58" s="128" t="n">
        <v>0</v>
      </c>
      <c r="AB58" s="133" t="n">
        <f aca="false">U58-T58+AY58</f>
        <v>107</v>
      </c>
      <c r="AC58" s="134" t="n">
        <f aca="false">T58-S58</f>
        <v>-59</v>
      </c>
      <c r="AD58" s="128" t="n">
        <v>152</v>
      </c>
      <c r="AE58" s="135" t="n">
        <f aca="false">IF(AD58&gt;0, U58/(AD58*24),"no data")</f>
        <v>0.988760964912281</v>
      </c>
      <c r="AF58" s="136" t="n">
        <f aca="false">IF(Q58&gt;0,Q58/24,"no data")</f>
        <v>153.75</v>
      </c>
      <c r="AG58" s="135" t="n">
        <f aca="false">IF(T58&gt;0,(T58/Q58),"no data")</f>
        <v>0.948509485094851</v>
      </c>
      <c r="AH58" s="137" t="n">
        <f aca="false">(1440-((V58*W58)+(X58*Y58)+(Z58*AA58))/(V58+X58+Z58))/1440</f>
        <v>1</v>
      </c>
      <c r="AI58" s="138" t="n">
        <f aca="false">IF(T58&gt;0,(1440-((W58*V58+AS58*AT58)+(Y58*X58+AU58*AV58)+(Z58*AA58+AW58*AX58))/(V58+X58+Z58))/1440,"no data")</f>
        <v>0.980392156862745</v>
      </c>
      <c r="AJ58" s="117" t="n">
        <v>10.54</v>
      </c>
      <c r="AK58" s="121" t="n">
        <v>162.91</v>
      </c>
      <c r="AL58" s="154" t="n">
        <f aca="false">AJ58*AK58</f>
        <v>1717.0714</v>
      </c>
      <c r="AM58" s="117" t="n">
        <v>31.001</v>
      </c>
      <c r="AN58" s="119" t="n">
        <v>935</v>
      </c>
      <c r="AO58" s="197" t="n">
        <f aca="false">AM58*AN58</f>
        <v>28985.935</v>
      </c>
      <c r="AP58" s="198" t="n">
        <f aca="false">IF(T58&gt;0,((((AJ58*AK58)+(AM58*AN58))/(T58*1000))*1000000),"no data")</f>
        <v>8772.28754285714</v>
      </c>
      <c r="AQ58" s="199" t="n">
        <f aca="false">R58/24</f>
        <v>148.291666666667</v>
      </c>
      <c r="AR58" s="199"/>
      <c r="AS58" s="127" t="n">
        <v>0</v>
      </c>
      <c r="AT58" s="144" t="n">
        <v>0</v>
      </c>
      <c r="AU58" s="144" t="n">
        <v>0</v>
      </c>
      <c r="AV58" s="127" t="n">
        <v>0</v>
      </c>
      <c r="AW58" s="144" t="n">
        <v>3</v>
      </c>
      <c r="AX58" s="127" t="n">
        <v>1440</v>
      </c>
      <c r="AY58" s="127" t="n">
        <v>0</v>
      </c>
      <c r="BA58" s="145" t="n">
        <v>1064</v>
      </c>
      <c r="BB58" s="145" t="n">
        <v>1104</v>
      </c>
      <c r="BC58" s="145" t="n">
        <v>1439</v>
      </c>
      <c r="BD58" s="185" t="n">
        <f aca="false">(BB58-BA58)</f>
        <v>40</v>
      </c>
      <c r="BE58" s="145" t="n">
        <f aca="false">AP58</f>
        <v>8772.28754285714</v>
      </c>
      <c r="BF58" s="145" t="n">
        <f aca="false">AP58</f>
        <v>8772.28754285714</v>
      </c>
      <c r="BG58" s="211" t="n">
        <v>1.956</v>
      </c>
      <c r="BH58" s="177" t="n">
        <v>1.956</v>
      </c>
      <c r="BI58" s="177" t="n">
        <v>31.14</v>
      </c>
      <c r="BJ58" s="177" t="n">
        <v>28.52</v>
      </c>
      <c r="BK58" s="177" t="n">
        <v>24.23</v>
      </c>
      <c r="BL58" s="177" t="n">
        <v>28.92</v>
      </c>
      <c r="BM58" s="177" t="n">
        <v>994.79</v>
      </c>
      <c r="BN58" s="177" t="n">
        <v>49.99</v>
      </c>
      <c r="BO58" s="177" t="n">
        <v>0.9224</v>
      </c>
      <c r="BP58" s="177" t="n">
        <v>87.21</v>
      </c>
      <c r="BQ58" s="176" t="n">
        <v>85.49</v>
      </c>
      <c r="BR58" s="114" t="n">
        <f aca="false">BQ58-BP58</f>
        <v>-1.72</v>
      </c>
      <c r="BS58" s="145" t="n">
        <v>12750</v>
      </c>
      <c r="BT58" s="145" t="n">
        <v>12401</v>
      </c>
      <c r="BU58" s="186" t="n">
        <f aca="false">BT58-BS58</f>
        <v>-349</v>
      </c>
      <c r="BV58" s="145" t="n">
        <f aca="false">BG58+BH58</f>
        <v>3.912</v>
      </c>
      <c r="BW58" s="147" t="n">
        <v>24</v>
      </c>
      <c r="BX58" s="147" t="n">
        <v>24</v>
      </c>
      <c r="BY58" s="147"/>
      <c r="BZ58" s="145" t="n">
        <v>13.73</v>
      </c>
      <c r="CA58" s="145" t="n">
        <v>6.8</v>
      </c>
      <c r="CB58" s="187"/>
    </row>
    <row r="59" customFormat="false" ht="13.8" hidden="false" customHeight="false" outlineLevel="0" collapsed="false">
      <c r="A59" s="84"/>
      <c r="B59" s="180" t="n">
        <v>42789</v>
      </c>
      <c r="C59" s="125" t="n">
        <v>66.7</v>
      </c>
      <c r="D59" s="151" t="n">
        <v>0.493</v>
      </c>
      <c r="E59" s="128" t="n">
        <v>82</v>
      </c>
      <c r="F59" s="128" t="n">
        <v>54</v>
      </c>
      <c r="G59" s="128" t="n">
        <v>24</v>
      </c>
      <c r="H59" s="128" t="n">
        <v>0</v>
      </c>
      <c r="I59" s="128" t="n">
        <v>24</v>
      </c>
      <c r="J59" s="128" t="n">
        <v>0</v>
      </c>
      <c r="K59" s="156" t="n">
        <v>0</v>
      </c>
      <c r="L59" s="156" t="n">
        <v>0</v>
      </c>
      <c r="M59" s="156" t="n">
        <v>0</v>
      </c>
      <c r="N59" s="156" t="n">
        <v>0</v>
      </c>
      <c r="O59" s="156" t="n">
        <v>0</v>
      </c>
      <c r="P59" s="156" t="n">
        <v>0</v>
      </c>
      <c r="Q59" s="173" t="n">
        <v>3689</v>
      </c>
      <c r="R59" s="131" t="n">
        <v>3575</v>
      </c>
      <c r="S59" s="131" t="n">
        <v>3575</v>
      </c>
      <c r="T59" s="132" t="n">
        <v>3526</v>
      </c>
      <c r="U59" s="132" t="n">
        <v>3635</v>
      </c>
      <c r="V59" s="128" t="n">
        <v>44</v>
      </c>
      <c r="W59" s="128" t="n">
        <v>0</v>
      </c>
      <c r="X59" s="128" t="n">
        <v>46</v>
      </c>
      <c r="Y59" s="128" t="n">
        <v>0</v>
      </c>
      <c r="Z59" s="128" t="n">
        <v>63</v>
      </c>
      <c r="AA59" s="128" t="n">
        <v>0</v>
      </c>
      <c r="AB59" s="133" t="n">
        <f aca="false">U59-T59+AY59</f>
        <v>109</v>
      </c>
      <c r="AC59" s="134" t="n">
        <f aca="false">T59-S59</f>
        <v>-49</v>
      </c>
      <c r="AD59" s="128" t="n">
        <v>154</v>
      </c>
      <c r="AE59" s="212" t="n">
        <f aca="false">IF(AD59&gt;0, U59/(AD59*24),"no data")</f>
        <v>0.983495670995671</v>
      </c>
      <c r="AF59" s="136" t="n">
        <f aca="false">IF(Q59&gt;0,Q59/24,"no data")</f>
        <v>153.708333333333</v>
      </c>
      <c r="AG59" s="135" t="n">
        <f aca="false">IF(T59&gt;0,(T59/Q59),"no data")</f>
        <v>0.955814583898075</v>
      </c>
      <c r="AH59" s="137" t="n">
        <f aca="false">(1440-((V59*W59)+(X59*Y59)+(Z59*AA59))/(V59+X59+Z59))/1440</f>
        <v>1</v>
      </c>
      <c r="AI59" s="138" t="n">
        <f aca="false">IF(T59&gt;0,(1440-((W59*V59+AS59*AT59)+(Y59*X59+AU59*AV59)+(Z59*AA59+AW59*AX59))/(V59+X59+Z59))/1440,"no data")</f>
        <v>0.986928104575163</v>
      </c>
      <c r="AJ59" s="117" t="n">
        <v>10.56</v>
      </c>
      <c r="AK59" s="121" t="n">
        <v>163.96</v>
      </c>
      <c r="AL59" s="154" t="n">
        <f aca="false">AJ59*AK59</f>
        <v>1731.4176</v>
      </c>
      <c r="AM59" s="117" t="n">
        <v>31.135</v>
      </c>
      <c r="AN59" s="119" t="n">
        <v>936</v>
      </c>
      <c r="AO59" s="197" t="n">
        <f aca="false">AM59*AN59</f>
        <v>29142.36</v>
      </c>
      <c r="AP59" s="198" t="n">
        <f aca="false">IF(T59&gt;0,((((AJ59*AK59)+(AM59*AN59))/(T59*1000))*1000000),"no data")</f>
        <v>8756.03448667045</v>
      </c>
      <c r="AQ59" s="199" t="n">
        <f aca="false">R59/24</f>
        <v>148.958333333333</v>
      </c>
      <c r="AR59" s="199"/>
      <c r="AS59" s="127" t="n">
        <v>0</v>
      </c>
      <c r="AT59" s="144" t="n">
        <v>0</v>
      </c>
      <c r="AU59" s="144" t="n">
        <v>0</v>
      </c>
      <c r="AV59" s="127" t="n">
        <v>0</v>
      </c>
      <c r="AW59" s="144" t="n">
        <v>2</v>
      </c>
      <c r="AX59" s="127" t="n">
        <v>1440</v>
      </c>
      <c r="AY59" s="127" t="n">
        <v>0</v>
      </c>
      <c r="BA59" s="145" t="n">
        <v>1072</v>
      </c>
      <c r="BB59" s="145" t="n">
        <v>1102</v>
      </c>
      <c r="BC59" s="145" t="n">
        <v>1461</v>
      </c>
      <c r="BD59" s="185" t="n">
        <f aca="false">(BB59-BA59)</f>
        <v>30</v>
      </c>
      <c r="BE59" s="145" t="n">
        <f aca="false">AP59</f>
        <v>8756.03448667045</v>
      </c>
      <c r="BF59" s="145" t="n">
        <f aca="false">AP59</f>
        <v>8756.03448667045</v>
      </c>
      <c r="BG59" s="211" t="n">
        <v>2.088</v>
      </c>
      <c r="BH59" s="177" t="n">
        <v>2.078</v>
      </c>
      <c r="BI59" s="177" t="n">
        <v>31.27</v>
      </c>
      <c r="BJ59" s="177" t="n">
        <v>28.43</v>
      </c>
      <c r="BK59" s="177" t="n">
        <v>24.14</v>
      </c>
      <c r="BL59" s="177" t="n">
        <v>28.8</v>
      </c>
      <c r="BM59" s="177" t="n">
        <v>997.58</v>
      </c>
      <c r="BN59" s="177" t="n">
        <v>50.02</v>
      </c>
      <c r="BO59" s="177" t="n">
        <v>0.9227</v>
      </c>
      <c r="BP59" s="177" t="n">
        <v>88.36</v>
      </c>
      <c r="BQ59" s="176" t="n">
        <v>85.53</v>
      </c>
      <c r="BR59" s="114" t="n">
        <f aca="false">BQ59-BP59</f>
        <v>-2.83</v>
      </c>
      <c r="BS59" s="145" t="n">
        <v>12623</v>
      </c>
      <c r="BT59" s="145" t="n">
        <v>12371</v>
      </c>
      <c r="BU59" s="186" t="n">
        <f aca="false">BT59-BS59</f>
        <v>-252</v>
      </c>
      <c r="BV59" s="145" t="n">
        <f aca="false">BG59+BH59</f>
        <v>4.166</v>
      </c>
      <c r="BW59" s="147" t="n">
        <v>24</v>
      </c>
      <c r="BX59" s="147" t="n">
        <v>24</v>
      </c>
      <c r="BY59" s="147"/>
      <c r="BZ59" s="147" t="n">
        <v>14.8</v>
      </c>
      <c r="CA59" s="145" t="n">
        <v>2.67</v>
      </c>
      <c r="CB59" s="187"/>
    </row>
    <row r="60" customFormat="false" ht="13.8" hidden="false" customHeight="false" outlineLevel="0" collapsed="false">
      <c r="A60" s="84"/>
      <c r="B60" s="180" t="n">
        <v>42790</v>
      </c>
      <c r="C60" s="125" t="n">
        <v>67</v>
      </c>
      <c r="D60" s="151" t="n">
        <v>0.543</v>
      </c>
      <c r="E60" s="127" t="n">
        <v>82</v>
      </c>
      <c r="F60" s="127" t="n">
        <v>55</v>
      </c>
      <c r="G60" s="128" t="n">
        <v>24</v>
      </c>
      <c r="H60" s="128" t="n">
        <v>0</v>
      </c>
      <c r="I60" s="128" t="n">
        <v>24</v>
      </c>
      <c r="J60" s="128" t="n">
        <v>0</v>
      </c>
      <c r="K60" s="156" t="n">
        <v>0</v>
      </c>
      <c r="L60" s="156" t="n">
        <v>0</v>
      </c>
      <c r="M60" s="156" t="n">
        <v>0</v>
      </c>
      <c r="N60" s="156" t="n">
        <v>0</v>
      </c>
      <c r="O60" s="156" t="n">
        <v>0</v>
      </c>
      <c r="P60" s="156" t="n">
        <v>0</v>
      </c>
      <c r="Q60" s="156" t="n">
        <v>3687</v>
      </c>
      <c r="R60" s="131" t="n">
        <v>3562</v>
      </c>
      <c r="S60" s="131" t="n">
        <v>3562</v>
      </c>
      <c r="T60" s="132" t="n">
        <v>3509</v>
      </c>
      <c r="U60" s="132" t="n">
        <v>3616</v>
      </c>
      <c r="V60" s="128" t="n">
        <v>44</v>
      </c>
      <c r="W60" s="128" t="n">
        <v>0</v>
      </c>
      <c r="X60" s="128" t="n">
        <v>45</v>
      </c>
      <c r="Y60" s="128" t="n">
        <v>0</v>
      </c>
      <c r="Z60" s="128" t="n">
        <v>63</v>
      </c>
      <c r="AA60" s="128" t="n">
        <v>0</v>
      </c>
      <c r="AB60" s="133" t="n">
        <f aca="false">U60-T60+AY60</f>
        <v>107</v>
      </c>
      <c r="AC60" s="134" t="n">
        <f aca="false">T60-S60</f>
        <v>-53</v>
      </c>
      <c r="AD60" s="128" t="n">
        <v>155</v>
      </c>
      <c r="AE60" s="212" t="n">
        <f aca="false">IF(AD60&gt;0, U60/(AD60*24),"no data")</f>
        <v>0.972043010752688</v>
      </c>
      <c r="AF60" s="136" t="n">
        <f aca="false">IF(Q60&gt;0,Q60/24,"no data")</f>
        <v>153.625</v>
      </c>
      <c r="AG60" s="135" t="n">
        <f aca="false">IF(T60&gt;0,(T60/Q60),"no data")</f>
        <v>0.951722267426092</v>
      </c>
      <c r="AH60" s="137" t="n">
        <f aca="false">(1440-((V60*W60)+(X60*Y60)+(Z60*AA60))/(V60+X60+Z60))/1440</f>
        <v>1</v>
      </c>
      <c r="AI60" s="138" t="n">
        <f aca="false">IF(T60&gt;0,(1440-((W60*V60+AS60*AT60)+(Y60*X60+AU60*AV60)+(Z60*AA60+AW60*AX60))/(V60+X60+Z60))/1440,"no data")</f>
        <v>0.986842105263158</v>
      </c>
      <c r="AJ60" s="117" t="n">
        <v>10.58</v>
      </c>
      <c r="AK60" s="121" t="n">
        <v>161.41</v>
      </c>
      <c r="AL60" s="154" t="n">
        <f aca="false">AJ60*AK60</f>
        <v>1707.7178</v>
      </c>
      <c r="AM60" s="117" t="n">
        <v>30.925</v>
      </c>
      <c r="AN60" s="119" t="n">
        <v>936</v>
      </c>
      <c r="AO60" s="197" t="n">
        <f aca="false">AM60*AN60</f>
        <v>28945.8</v>
      </c>
      <c r="AP60" s="198" t="n">
        <f aca="false">IF(T60&gt;0,((((AJ60*AK60)+(AM60*AN60))/(T60*1000))*1000000),"no data")</f>
        <v>8735.68475349102</v>
      </c>
      <c r="AQ60" s="199" t="n">
        <f aca="false">R60/24</f>
        <v>148.416666666667</v>
      </c>
      <c r="AR60" s="199"/>
      <c r="AS60" s="127" t="n">
        <v>0</v>
      </c>
      <c r="AT60" s="144" t="n">
        <v>0</v>
      </c>
      <c r="AU60" s="144" t="n">
        <v>0</v>
      </c>
      <c r="AV60" s="127" t="n">
        <v>0</v>
      </c>
      <c r="AW60" s="144" t="n">
        <v>2</v>
      </c>
      <c r="AX60" s="127" t="n">
        <v>1440</v>
      </c>
      <c r="AY60" s="127" t="n">
        <v>0</v>
      </c>
      <c r="BA60" s="145" t="n">
        <v>1072</v>
      </c>
      <c r="BB60" s="145" t="n">
        <v>1093</v>
      </c>
      <c r="BC60" s="145" t="n">
        <v>1451</v>
      </c>
      <c r="BD60" s="185" t="n">
        <f aca="false">(BB60-BA60)</f>
        <v>21</v>
      </c>
      <c r="BE60" s="145" t="n">
        <f aca="false">AP60</f>
        <v>8735.68475349102</v>
      </c>
      <c r="BF60" s="145" t="n">
        <f aca="false">AP60</f>
        <v>8735.68475349102</v>
      </c>
      <c r="BG60" s="211" t="n">
        <v>2.046</v>
      </c>
      <c r="BH60" s="177" t="n">
        <v>2.048</v>
      </c>
      <c r="BI60" s="177" t="n">
        <v>31.24</v>
      </c>
      <c r="BJ60" s="177" t="n">
        <v>28.49</v>
      </c>
      <c r="BK60" s="177" t="n">
        <v>23.59</v>
      </c>
      <c r="BL60" s="177" t="n">
        <v>28.78</v>
      </c>
      <c r="BM60" s="177" t="n">
        <v>999.13</v>
      </c>
      <c r="BN60" s="177" t="n">
        <v>50</v>
      </c>
      <c r="BO60" s="177" t="n">
        <v>0.9232</v>
      </c>
      <c r="BP60" s="177" t="n">
        <v>88.92</v>
      </c>
      <c r="BQ60" s="176" t="n">
        <v>85.59</v>
      </c>
      <c r="BR60" s="114" t="n">
        <f aca="false">BQ60-BP60</f>
        <v>-3.33</v>
      </c>
      <c r="BS60" s="145" t="n">
        <v>12641</v>
      </c>
      <c r="BT60" s="145" t="n">
        <v>12401</v>
      </c>
      <c r="BU60" s="186" t="n">
        <f aca="false">BT60-BS60</f>
        <v>-240</v>
      </c>
      <c r="BV60" s="145" t="n">
        <f aca="false">BG60+BH60</f>
        <v>4.094</v>
      </c>
      <c r="BW60" s="147" t="n">
        <v>24</v>
      </c>
      <c r="BX60" s="147" t="n">
        <v>24</v>
      </c>
      <c r="BY60" s="147"/>
      <c r="BZ60" s="147" t="n">
        <v>15.75</v>
      </c>
      <c r="CA60" s="145" t="n">
        <v>5.5</v>
      </c>
      <c r="CB60" s="187"/>
    </row>
    <row r="61" customFormat="false" ht="13.8" hidden="false" customHeight="false" outlineLevel="0" collapsed="false">
      <c r="A61" s="84"/>
      <c r="B61" s="180" t="n">
        <v>42791</v>
      </c>
      <c r="C61" s="125" t="n">
        <v>68.2</v>
      </c>
      <c r="D61" s="151" t="n">
        <v>0.542</v>
      </c>
      <c r="E61" s="127" t="n">
        <v>81</v>
      </c>
      <c r="F61" s="127" t="n">
        <v>56</v>
      </c>
      <c r="G61" s="128" t="n">
        <v>24</v>
      </c>
      <c r="H61" s="128" t="n">
        <v>0</v>
      </c>
      <c r="I61" s="128" t="n">
        <v>24</v>
      </c>
      <c r="J61" s="128" t="n">
        <v>0</v>
      </c>
      <c r="K61" s="156" t="n">
        <v>0</v>
      </c>
      <c r="L61" s="156" t="n">
        <v>0</v>
      </c>
      <c r="M61" s="156" t="n">
        <v>0</v>
      </c>
      <c r="N61" s="156" t="n">
        <v>0</v>
      </c>
      <c r="O61" s="156" t="n">
        <v>0</v>
      </c>
      <c r="P61" s="156" t="n">
        <v>0</v>
      </c>
      <c r="Q61" s="156" t="n">
        <v>3683</v>
      </c>
      <c r="R61" s="131" t="n">
        <v>3584</v>
      </c>
      <c r="S61" s="213" t="n">
        <v>3584</v>
      </c>
      <c r="T61" s="132" t="n">
        <v>3526</v>
      </c>
      <c r="U61" s="132" t="n">
        <v>3635</v>
      </c>
      <c r="V61" s="128" t="n">
        <v>45</v>
      </c>
      <c r="W61" s="128" t="n">
        <v>0</v>
      </c>
      <c r="X61" s="128" t="n">
        <v>45</v>
      </c>
      <c r="Y61" s="127" t="n">
        <v>0</v>
      </c>
      <c r="Z61" s="128" t="n">
        <v>63</v>
      </c>
      <c r="AA61" s="127" t="n">
        <v>0</v>
      </c>
      <c r="AB61" s="133" t="n">
        <f aca="false">U61-T61+AY61</f>
        <v>109</v>
      </c>
      <c r="AC61" s="134" t="n">
        <f aca="false">T61-S61</f>
        <v>-58</v>
      </c>
      <c r="AD61" s="127" t="n">
        <v>155</v>
      </c>
      <c r="AE61" s="212" t="n">
        <f aca="false">IF(AD61&gt;0, U61/(AD61*24),"no data")</f>
        <v>0.977150537634409</v>
      </c>
      <c r="AF61" s="136" t="n">
        <f aca="false">IF(Q61&gt;0,Q61/24,"no data")</f>
        <v>153.458333333333</v>
      </c>
      <c r="AG61" s="135" t="n">
        <f aca="false">IF(T61&gt;0,(T61/Q61),"no data")</f>
        <v>0.957371707846864</v>
      </c>
      <c r="AH61" s="137" t="n">
        <f aca="false">(1440-((V61*W61)+(X61*Y61)+(Z61*AA61))/(V61+X61+Z61))/1440</f>
        <v>1</v>
      </c>
      <c r="AI61" s="138" t="n">
        <f aca="false">IF(T61&gt;0,(1440-((W61*V61+AS61*AT61)+(Y61*X61+AU61*AV61)+(Z61*AA61+AW61*AX61))/(V61+X61+Z61))/1440,"no data")</f>
        <v>0.9880174291939</v>
      </c>
      <c r="AJ61" s="117" t="n">
        <v>10.55</v>
      </c>
      <c r="AK61" s="121" t="n">
        <v>160.98</v>
      </c>
      <c r="AL61" s="154" t="n">
        <f aca="false">AJ61*AK61</f>
        <v>1698.339</v>
      </c>
      <c r="AM61" s="117" t="n">
        <v>31.188</v>
      </c>
      <c r="AN61" s="119" t="n">
        <v>936</v>
      </c>
      <c r="AO61" s="197" t="n">
        <f aca="false">AM61*AN61</f>
        <v>29191.968</v>
      </c>
      <c r="AP61" s="198" t="n">
        <f aca="false">IF(T61&gt;0,((((AJ61*AK61)+(AM61*AN61))/(T61*1000))*1000000),"no data")</f>
        <v>8760.72234826999</v>
      </c>
      <c r="AQ61" s="199" t="n">
        <f aca="false">R61/24</f>
        <v>149.333333333333</v>
      </c>
      <c r="AR61" s="199"/>
      <c r="AS61" s="127" t="n">
        <v>0</v>
      </c>
      <c r="AT61" s="144" t="n">
        <v>0</v>
      </c>
      <c r="AU61" s="144" t="n">
        <v>0</v>
      </c>
      <c r="AV61" s="127" t="n">
        <v>0</v>
      </c>
      <c r="AW61" s="144" t="n">
        <v>2</v>
      </c>
      <c r="AX61" s="127" t="n">
        <v>1320</v>
      </c>
      <c r="AY61" s="127" t="n">
        <v>0</v>
      </c>
      <c r="BA61" s="145" t="n">
        <v>1075</v>
      </c>
      <c r="BB61" s="145" t="n">
        <v>1086</v>
      </c>
      <c r="BC61" s="145" t="n">
        <v>1474</v>
      </c>
      <c r="BD61" s="185" t="n">
        <f aca="false">(BB61-BA61)</f>
        <v>11</v>
      </c>
      <c r="BE61" s="145" t="n">
        <f aca="false">AP61</f>
        <v>8760.72234826999</v>
      </c>
      <c r="BF61" s="145" t="n">
        <f aca="false">AP61</f>
        <v>8760.72234826999</v>
      </c>
      <c r="BG61" s="211" t="n">
        <v>2.187</v>
      </c>
      <c r="BH61" s="177" t="n">
        <v>2.192</v>
      </c>
      <c r="BI61" s="177" t="n">
        <v>31.7</v>
      </c>
      <c r="BJ61" s="177" t="n">
        <v>28.57</v>
      </c>
      <c r="BK61" s="177" t="n">
        <v>23.08</v>
      </c>
      <c r="BL61" s="177" t="n">
        <v>28.55</v>
      </c>
      <c r="BM61" s="177" t="n">
        <v>996.9</v>
      </c>
      <c r="BN61" s="177" t="n">
        <v>50.01</v>
      </c>
      <c r="BO61" s="177" t="n">
        <v>0.9237</v>
      </c>
      <c r="BP61" s="177" t="n">
        <v>89.87</v>
      </c>
      <c r="BQ61" s="176" t="n">
        <v>85.59</v>
      </c>
      <c r="BR61" s="114" t="n">
        <f aca="false">BQ61-BP61</f>
        <v>-4.28</v>
      </c>
      <c r="BS61" s="145" t="n">
        <v>12635</v>
      </c>
      <c r="BT61" s="145" t="n">
        <v>12451</v>
      </c>
      <c r="BU61" s="186" t="n">
        <f aca="false">BT61-BS61</f>
        <v>-184</v>
      </c>
      <c r="BV61" s="145" t="n">
        <f aca="false">BG61+BH61</f>
        <v>4.379</v>
      </c>
      <c r="BW61" s="147" t="n">
        <v>24</v>
      </c>
      <c r="BX61" s="147" t="n">
        <v>24</v>
      </c>
      <c r="BY61" s="147"/>
      <c r="BZ61" s="145" t="n">
        <v>18.4</v>
      </c>
      <c r="CA61" s="145" t="n">
        <v>5.18</v>
      </c>
      <c r="CB61" s="187"/>
    </row>
    <row r="62" customFormat="false" ht="13.8" hidden="false" customHeight="false" outlineLevel="0" collapsed="false">
      <c r="A62" s="84" t="s">
        <v>95</v>
      </c>
      <c r="B62" s="180" t="n">
        <v>42792</v>
      </c>
      <c r="C62" s="86" t="n">
        <v>68.9</v>
      </c>
      <c r="D62" s="214" t="n">
        <v>0.573</v>
      </c>
      <c r="E62" s="88" t="n">
        <v>83</v>
      </c>
      <c r="F62" s="88" t="n">
        <v>56</v>
      </c>
      <c r="G62" s="89" t="n">
        <v>24</v>
      </c>
      <c r="H62" s="89" t="n">
        <v>0</v>
      </c>
      <c r="I62" s="89" t="n">
        <v>24</v>
      </c>
      <c r="J62" s="89" t="n">
        <v>0</v>
      </c>
      <c r="K62" s="90" t="n">
        <v>0</v>
      </c>
      <c r="L62" s="90" t="n">
        <v>0</v>
      </c>
      <c r="M62" s="90" t="n">
        <v>0</v>
      </c>
      <c r="N62" s="90" t="n">
        <v>0</v>
      </c>
      <c r="O62" s="90" t="n">
        <v>0</v>
      </c>
      <c r="P62" s="90" t="n">
        <v>0</v>
      </c>
      <c r="Q62" s="90" t="n">
        <v>3676</v>
      </c>
      <c r="R62" s="91" t="n">
        <v>3577</v>
      </c>
      <c r="S62" s="91" t="n">
        <v>3577</v>
      </c>
      <c r="T62" s="92" t="n">
        <v>3513</v>
      </c>
      <c r="U62" s="92" t="n">
        <v>3621</v>
      </c>
      <c r="V62" s="89" t="n">
        <v>45</v>
      </c>
      <c r="W62" s="89" t="n">
        <v>0</v>
      </c>
      <c r="X62" s="89" t="n">
        <v>45</v>
      </c>
      <c r="Y62" s="89" t="n">
        <v>0</v>
      </c>
      <c r="Z62" s="89" t="n">
        <v>63</v>
      </c>
      <c r="AA62" s="88" t="n">
        <v>0</v>
      </c>
      <c r="AB62" s="93" t="n">
        <f aca="false">U62-T62+AY62</f>
        <v>108</v>
      </c>
      <c r="AC62" s="94" t="n">
        <f aca="false">T62-S62</f>
        <v>-64</v>
      </c>
      <c r="AD62" s="88" t="n">
        <v>154</v>
      </c>
      <c r="AE62" s="181" t="n">
        <f aca="false">IF(AD62&gt;0, U62/(AD62*24),"no data")</f>
        <v>0.979707792207792</v>
      </c>
      <c r="AF62" s="96" t="n">
        <f aca="false">IF(Q62&gt;0,Q62/24,"no data")</f>
        <v>153.166666666667</v>
      </c>
      <c r="AG62" s="95" t="n">
        <f aca="false">IF(T62&gt;0,(T62/Q62),"no data")</f>
        <v>0.955658324265506</v>
      </c>
      <c r="AH62" s="97" t="n">
        <f aca="false">(1440-((V62*W62)+(X62*Y62)+(Z62*AA62))/(V62+X62+Z62))/1440</f>
        <v>1</v>
      </c>
      <c r="AI62" s="98" t="n">
        <f aca="false">IF(T62&gt;0,(1440-((W62*V62+AS62*AT62)+(Y62*X62+AU62*AV62)+(Z62*AA62+AW62*AX62))/(V62+X62+Z62))/1440,"no data")</f>
        <v>0.993736383442266</v>
      </c>
      <c r="AJ62" s="215" t="n">
        <v>10.515</v>
      </c>
      <c r="AK62" s="216" t="n">
        <v>159.82</v>
      </c>
      <c r="AL62" s="101" t="n">
        <f aca="false">AJ62*AK62</f>
        <v>1680.5073</v>
      </c>
      <c r="AM62" s="215" t="n">
        <v>31.089</v>
      </c>
      <c r="AN62" s="217" t="n">
        <v>936</v>
      </c>
      <c r="AO62" s="218" t="n">
        <f aca="false">AM62*AN62</f>
        <v>29099.304</v>
      </c>
      <c r="AP62" s="183" t="n">
        <f aca="false">IF(T62&gt;0,((((AJ62*AK62)+(AM62*AN62))/(T62*1000))*1000000),"no data")</f>
        <v>8761.68838599488</v>
      </c>
      <c r="AQ62" s="184" t="n">
        <f aca="false">R62/24</f>
        <v>149.041666666667</v>
      </c>
      <c r="AR62" s="184"/>
      <c r="AS62" s="88" t="n">
        <v>0</v>
      </c>
      <c r="AT62" s="106" t="n">
        <v>0</v>
      </c>
      <c r="AU62" s="106" t="n">
        <v>0</v>
      </c>
      <c r="AV62" s="88" t="n">
        <v>0</v>
      </c>
      <c r="AW62" s="106" t="n">
        <v>1</v>
      </c>
      <c r="AX62" s="88" t="n">
        <v>1380</v>
      </c>
      <c r="AY62" s="88" t="n">
        <v>0</v>
      </c>
      <c r="BA62" s="107" t="n">
        <v>1074</v>
      </c>
      <c r="BB62" s="107" t="n">
        <v>1080</v>
      </c>
      <c r="BC62" s="107" t="n">
        <v>1467</v>
      </c>
      <c r="BD62" s="185" t="n">
        <f aca="false">(BB62-BA62)</f>
        <v>6</v>
      </c>
      <c r="BE62" s="107" t="n">
        <f aca="false">AP62</f>
        <v>8761.68838599488</v>
      </c>
      <c r="BF62" s="107" t="n">
        <f aca="false">AP62</f>
        <v>8761.68838599488</v>
      </c>
      <c r="BG62" s="195" t="n">
        <v>2.187</v>
      </c>
      <c r="BH62" s="112" t="n">
        <v>2.187</v>
      </c>
      <c r="BI62" s="112" t="n">
        <v>31.7</v>
      </c>
      <c r="BJ62" s="111" t="n">
        <v>28.55</v>
      </c>
      <c r="BK62" s="111" t="n">
        <v>23</v>
      </c>
      <c r="BL62" s="111" t="n">
        <v>28.5</v>
      </c>
      <c r="BM62" s="112" t="n">
        <v>994.2</v>
      </c>
      <c r="BN62" s="111" t="n">
        <v>50.04</v>
      </c>
      <c r="BO62" s="112" t="n">
        <v>0.9264</v>
      </c>
      <c r="BP62" s="111" t="n">
        <v>90.51</v>
      </c>
      <c r="BQ62" s="111" t="n">
        <v>85.63</v>
      </c>
      <c r="BR62" s="114" t="n">
        <f aca="false">BQ62-BP62</f>
        <v>-4.88000000000001</v>
      </c>
      <c r="BS62" s="107" t="n">
        <v>12636</v>
      </c>
      <c r="BT62" s="107" t="n">
        <v>12489</v>
      </c>
      <c r="BU62" s="186" t="n">
        <f aca="false">BT62-BS62</f>
        <v>-147</v>
      </c>
      <c r="BV62" s="107" t="n">
        <f aca="false">BG62+BH62</f>
        <v>4.374</v>
      </c>
      <c r="BW62" s="108" t="n">
        <v>24</v>
      </c>
      <c r="BX62" s="108" t="n">
        <v>24</v>
      </c>
      <c r="BY62" s="108"/>
      <c r="BZ62" s="107" t="n">
        <v>19.48</v>
      </c>
      <c r="CA62" s="107" t="n">
        <v>6.65</v>
      </c>
    </row>
    <row r="63" customFormat="false" ht="13.8" hidden="false" customHeight="false" outlineLevel="0" collapsed="false">
      <c r="A63" s="84"/>
      <c r="B63" s="180" t="n">
        <v>42793</v>
      </c>
      <c r="C63" s="86" t="n">
        <v>69.98</v>
      </c>
      <c r="D63" s="214" t="n">
        <v>0.5376</v>
      </c>
      <c r="E63" s="88" t="n">
        <v>81</v>
      </c>
      <c r="F63" s="88" t="n">
        <v>55</v>
      </c>
      <c r="G63" s="89" t="n">
        <v>24</v>
      </c>
      <c r="H63" s="89" t="n">
        <v>0</v>
      </c>
      <c r="I63" s="89" t="n">
        <v>24</v>
      </c>
      <c r="J63" s="89" t="n">
        <v>0</v>
      </c>
      <c r="K63" s="90" t="n">
        <v>0</v>
      </c>
      <c r="L63" s="90" t="n">
        <v>0</v>
      </c>
      <c r="M63" s="90" t="n">
        <v>0</v>
      </c>
      <c r="N63" s="90" t="n">
        <v>0</v>
      </c>
      <c r="O63" s="90" t="n">
        <v>0</v>
      </c>
      <c r="P63" s="90" t="n">
        <v>0</v>
      </c>
      <c r="Q63" s="90" t="n">
        <v>3665</v>
      </c>
      <c r="R63" s="91" t="n">
        <v>3552</v>
      </c>
      <c r="S63" s="91" t="n">
        <v>3552</v>
      </c>
      <c r="T63" s="92" t="n">
        <v>3497</v>
      </c>
      <c r="U63" s="92" t="n">
        <v>3606</v>
      </c>
      <c r="V63" s="89" t="n">
        <v>45</v>
      </c>
      <c r="W63" s="89" t="n">
        <v>0</v>
      </c>
      <c r="X63" s="89" t="n">
        <v>45</v>
      </c>
      <c r="Y63" s="89" t="n">
        <v>0</v>
      </c>
      <c r="Z63" s="89" t="n">
        <v>63</v>
      </c>
      <c r="AA63" s="88" t="n">
        <v>0</v>
      </c>
      <c r="AB63" s="93" t="n">
        <f aca="false">U63-T63+AY63</f>
        <v>109</v>
      </c>
      <c r="AC63" s="94" t="n">
        <f aca="false">T63-S63</f>
        <v>-55</v>
      </c>
      <c r="AD63" s="88" t="n">
        <v>153</v>
      </c>
      <c r="AE63" s="181" t="n">
        <f aca="false">IF(AD63&gt;0, U63/(AD63*24),"no data")</f>
        <v>0.98202614379085</v>
      </c>
      <c r="AF63" s="96" t="n">
        <f aca="false">IF(Q63&gt;0,Q63/24,"no data")</f>
        <v>152.708333333333</v>
      </c>
      <c r="AG63" s="95" t="n">
        <f aca="false">IF(T63&gt;0,(T63/Q63),"no data")</f>
        <v>0.954160982264666</v>
      </c>
      <c r="AH63" s="97" t="n">
        <f aca="false">(1440-((V63*W63)+(X63*Y63)+(Z63*AA63))/(V63+X63+Z63))/1440</f>
        <v>1</v>
      </c>
      <c r="AI63" s="98" t="n">
        <f aca="false">IF(T63&gt;0,(1440-((W63*V63+AS63*AT63)+(Y63*X63+AU63*AV63)+(Z63*AA63+AW63*AX63))/(V63+X63+Z63))/1440,"no data")</f>
        <v>0.980392156862745</v>
      </c>
      <c r="AJ63" s="215" t="n">
        <v>10.53</v>
      </c>
      <c r="AK63" s="216" t="n">
        <v>159.11</v>
      </c>
      <c r="AL63" s="101" t="n">
        <f aca="false">AJ63*AK63</f>
        <v>1675.4283</v>
      </c>
      <c r="AM63" s="215" t="n">
        <v>30.931</v>
      </c>
      <c r="AN63" s="217" t="n">
        <v>937</v>
      </c>
      <c r="AO63" s="218" t="n">
        <f aca="false">AM63*AN63</f>
        <v>28982.347</v>
      </c>
      <c r="AP63" s="183" t="n">
        <f aca="false">IF(T63&gt;0,((((AJ63*AK63)+(AM63*AN63))/(T63*1000))*1000000),"no data")</f>
        <v>8766.87883900486</v>
      </c>
      <c r="AQ63" s="184" t="n">
        <f aca="false">R63/24</f>
        <v>148</v>
      </c>
      <c r="AR63" s="184"/>
      <c r="AS63" s="88" t="n">
        <v>0</v>
      </c>
      <c r="AT63" s="106" t="n">
        <v>0</v>
      </c>
      <c r="AU63" s="106" t="n">
        <v>0</v>
      </c>
      <c r="AV63" s="88" t="n">
        <v>0</v>
      </c>
      <c r="AW63" s="106" t="n">
        <v>3</v>
      </c>
      <c r="AX63" s="88" t="n">
        <v>1440</v>
      </c>
      <c r="AY63" s="88" t="n">
        <v>0</v>
      </c>
      <c r="BA63" s="107" t="n">
        <v>1083</v>
      </c>
      <c r="BB63" s="107" t="n">
        <v>1077</v>
      </c>
      <c r="BC63" s="107" t="n">
        <v>1446</v>
      </c>
      <c r="BD63" s="185" t="n">
        <f aca="false">(BB63-BA63)</f>
        <v>-6</v>
      </c>
      <c r="BE63" s="107" t="n">
        <f aca="false">AP63</f>
        <v>8766.87883900486</v>
      </c>
      <c r="BF63" s="107" t="n">
        <f aca="false">AP63</f>
        <v>8766.87883900486</v>
      </c>
      <c r="BG63" s="195" t="n">
        <v>2.074</v>
      </c>
      <c r="BH63" s="112" t="n">
        <v>2.057</v>
      </c>
      <c r="BI63" s="112" t="n">
        <v>31.65</v>
      </c>
      <c r="BJ63" s="111" t="n">
        <v>28.69</v>
      </c>
      <c r="BK63" s="111" t="n">
        <v>23.02</v>
      </c>
      <c r="BL63" s="111" t="n">
        <v>28.26</v>
      </c>
      <c r="BM63" s="112" t="n">
        <v>994.92</v>
      </c>
      <c r="BN63" s="111" t="n">
        <v>50.02</v>
      </c>
      <c r="BO63" s="112" t="n">
        <v>0.9242</v>
      </c>
      <c r="BP63" s="111" t="n">
        <v>91.14</v>
      </c>
      <c r="BQ63" s="111" t="n">
        <v>85.59</v>
      </c>
      <c r="BR63" s="114" t="n">
        <f aca="false">BQ63-BP63</f>
        <v>-5.55</v>
      </c>
      <c r="BS63" s="107" t="n">
        <v>12599</v>
      </c>
      <c r="BT63" s="107" t="n">
        <v>12520</v>
      </c>
      <c r="BU63" s="186" t="n">
        <f aca="false">BT63-BS63</f>
        <v>-79</v>
      </c>
      <c r="BV63" s="107" t="n">
        <f aca="false">BG63+BH63</f>
        <v>4.131</v>
      </c>
      <c r="BW63" s="108" t="n">
        <v>24</v>
      </c>
      <c r="BX63" s="108" t="n">
        <v>24</v>
      </c>
      <c r="BY63" s="108"/>
      <c r="BZ63" s="107" t="n">
        <v>21.38</v>
      </c>
      <c r="CA63" s="107" t="n">
        <v>10.13</v>
      </c>
    </row>
    <row r="64" customFormat="false" ht="13.8" hidden="false" customHeight="false" outlineLevel="0" collapsed="false">
      <c r="A64" s="84"/>
      <c r="B64" s="180" t="n">
        <v>42794</v>
      </c>
      <c r="C64" s="86" t="n">
        <v>71.7</v>
      </c>
      <c r="D64" s="214" t="n">
        <v>0.56</v>
      </c>
      <c r="E64" s="88" t="n">
        <v>82</v>
      </c>
      <c r="F64" s="88" t="n">
        <v>64</v>
      </c>
      <c r="G64" s="89" t="n">
        <v>24</v>
      </c>
      <c r="H64" s="89" t="n">
        <v>0</v>
      </c>
      <c r="I64" s="89" t="n">
        <v>24</v>
      </c>
      <c r="J64" s="89" t="n">
        <v>0</v>
      </c>
      <c r="K64" s="90" t="n">
        <v>0</v>
      </c>
      <c r="L64" s="90" t="n">
        <v>0</v>
      </c>
      <c r="M64" s="90" t="n">
        <v>0</v>
      </c>
      <c r="N64" s="90" t="n">
        <v>0</v>
      </c>
      <c r="O64" s="90" t="n">
        <v>1</v>
      </c>
      <c r="P64" s="90" t="n">
        <v>0</v>
      </c>
      <c r="Q64" s="90" t="n">
        <v>3677</v>
      </c>
      <c r="R64" s="91" t="n">
        <v>3549</v>
      </c>
      <c r="S64" s="91" t="n">
        <v>3549</v>
      </c>
      <c r="T64" s="92" t="n">
        <v>3496</v>
      </c>
      <c r="U64" s="92" t="n">
        <v>3606</v>
      </c>
      <c r="V64" s="89" t="n">
        <v>45</v>
      </c>
      <c r="W64" s="89" t="n">
        <v>0</v>
      </c>
      <c r="X64" s="89" t="n">
        <v>44</v>
      </c>
      <c r="Y64" s="89" t="n">
        <v>0</v>
      </c>
      <c r="Z64" s="89" t="n">
        <v>63</v>
      </c>
      <c r="AA64" s="88" t="n">
        <v>0</v>
      </c>
      <c r="AB64" s="93" t="n">
        <f aca="false">U64-T64+AY64</f>
        <v>110</v>
      </c>
      <c r="AC64" s="94" t="n">
        <f aca="false">T64-S64</f>
        <v>-53</v>
      </c>
      <c r="AD64" s="88" t="n">
        <v>152</v>
      </c>
      <c r="AE64" s="181" t="n">
        <f aca="false">IF(AD64&gt;0, U64/(AD64*24),"no data")</f>
        <v>0.988486842105263</v>
      </c>
      <c r="AF64" s="96" t="n">
        <f aca="false">IF(Q64&gt;0,Q64/24,"no data")</f>
        <v>153.208333333333</v>
      </c>
      <c r="AG64" s="95" t="n">
        <f aca="false">IF(T64&gt;0,(T64/Q64),"no data")</f>
        <v>0.950775088387272</v>
      </c>
      <c r="AH64" s="97" t="n">
        <f aca="false">(1440-((V64*W64)+(X64*Y64)+(Z64*AA64))/(V64+X64+Z64))/1440</f>
        <v>1</v>
      </c>
      <c r="AI64" s="98" t="n">
        <f aca="false">IF(T64&gt;0,(1440-((W64*V64+AS64*AT64)+(Y64*X64+AU64*AV64)+(Z64*AA64+AW64*AX64))/(V64+X64+Z64))/1440,"no data")</f>
        <v>0.98108552631579</v>
      </c>
      <c r="AJ64" s="215" t="n">
        <v>10.49</v>
      </c>
      <c r="AK64" s="216" t="n">
        <v>157.18</v>
      </c>
      <c r="AL64" s="101" t="n">
        <f aca="false">AJ64*AK64</f>
        <v>1648.8182</v>
      </c>
      <c r="AM64" s="215" t="n">
        <v>30.915</v>
      </c>
      <c r="AN64" s="217" t="n">
        <v>937</v>
      </c>
      <c r="AO64" s="218" t="n">
        <f aca="false">AM64*AN64</f>
        <v>28967.355</v>
      </c>
      <c r="AP64" s="183" t="n">
        <f aca="false">IF(T64&gt;0,((((AJ64*AK64)+(AM64*AN64))/(T64*1000))*1000000),"no data")</f>
        <v>8757.48661327231</v>
      </c>
      <c r="AQ64" s="184" t="n">
        <f aca="false">R64/24</f>
        <v>147.875</v>
      </c>
      <c r="AR64" s="184"/>
      <c r="AS64" s="88" t="n">
        <v>0</v>
      </c>
      <c r="AT64" s="106" t="n">
        <v>0</v>
      </c>
      <c r="AU64" s="106" t="n">
        <v>0</v>
      </c>
      <c r="AV64" s="88" t="n">
        <v>0</v>
      </c>
      <c r="AW64" s="106" t="n">
        <v>3</v>
      </c>
      <c r="AX64" s="88" t="n">
        <v>1380</v>
      </c>
      <c r="AY64" s="88" t="n">
        <v>0</v>
      </c>
      <c r="BA64" s="107" t="n">
        <v>1091</v>
      </c>
      <c r="BB64" s="107" t="n">
        <v>1067</v>
      </c>
      <c r="BC64" s="107" t="n">
        <v>1448</v>
      </c>
      <c r="BD64" s="185" t="n">
        <f aca="false">(BB64-BA64)</f>
        <v>-24</v>
      </c>
      <c r="BE64" s="107" t="n">
        <f aca="false">AP64</f>
        <v>8757.48661327231</v>
      </c>
      <c r="BF64" s="107" t="n">
        <f aca="false">AP64</f>
        <v>8757.48661327231</v>
      </c>
      <c r="BG64" s="195" t="n">
        <v>2.088</v>
      </c>
      <c r="BH64" s="112" t="n">
        <v>2.093</v>
      </c>
      <c r="BI64" s="112" t="n">
        <v>31.2</v>
      </c>
      <c r="BJ64" s="111" t="n">
        <v>28.8</v>
      </c>
      <c r="BK64" s="111" t="n">
        <v>22.9</v>
      </c>
      <c r="BL64" s="111" t="n">
        <v>28.1</v>
      </c>
      <c r="BM64" s="112" t="n">
        <v>995.4</v>
      </c>
      <c r="BN64" s="111" t="n">
        <v>50.06</v>
      </c>
      <c r="BO64" s="112" t="n">
        <v>0.9249</v>
      </c>
      <c r="BP64" s="111" t="n">
        <v>92.61</v>
      </c>
      <c r="BQ64" s="111" t="n">
        <v>85.68</v>
      </c>
      <c r="BR64" s="114" t="n">
        <f aca="false">BQ64-BP64</f>
        <v>-6.92999999999999</v>
      </c>
      <c r="BS64" s="107" t="n">
        <v>12562</v>
      </c>
      <c r="BT64" s="107" t="n">
        <v>12552</v>
      </c>
      <c r="BU64" s="186" t="n">
        <f aca="false">BT64-BS64</f>
        <v>-10</v>
      </c>
      <c r="BV64" s="107" t="n">
        <f aca="false">BG64+BH64</f>
        <v>4.181</v>
      </c>
      <c r="BW64" s="108" t="n">
        <v>24</v>
      </c>
      <c r="BX64" s="108" t="n">
        <v>24</v>
      </c>
      <c r="BY64" s="108"/>
      <c r="BZ64" s="107" t="n">
        <v>24</v>
      </c>
      <c r="CA64" s="107" t="n">
        <v>6.92</v>
      </c>
    </row>
    <row r="65" customFormat="false" ht="13.8" hidden="false" customHeight="false" outlineLevel="0" collapsed="false">
      <c r="A65" s="84"/>
      <c r="B65" s="180" t="n">
        <v>42795</v>
      </c>
      <c r="C65" s="86" t="n">
        <v>68.5</v>
      </c>
      <c r="D65" s="214" t="n">
        <v>0.619</v>
      </c>
      <c r="E65" s="88" t="n">
        <v>81</v>
      </c>
      <c r="F65" s="88" t="n">
        <v>60</v>
      </c>
      <c r="G65" s="89" t="n">
        <v>24</v>
      </c>
      <c r="H65" s="89" t="n">
        <v>0</v>
      </c>
      <c r="I65" s="89" t="n">
        <v>24</v>
      </c>
      <c r="J65" s="89" t="n">
        <v>0</v>
      </c>
      <c r="K65" s="90" t="n">
        <v>0</v>
      </c>
      <c r="L65" s="90" t="n">
        <v>0</v>
      </c>
      <c r="M65" s="90" t="n">
        <v>0</v>
      </c>
      <c r="N65" s="90" t="n">
        <v>0</v>
      </c>
      <c r="O65" s="90" t="n">
        <v>0</v>
      </c>
      <c r="P65" s="90" t="n">
        <v>0</v>
      </c>
      <c r="Q65" s="90" t="n">
        <v>3687</v>
      </c>
      <c r="R65" s="91" t="n">
        <v>3534</v>
      </c>
      <c r="S65" s="91" t="n">
        <v>3534</v>
      </c>
      <c r="T65" s="165" t="n">
        <v>3475</v>
      </c>
      <c r="U65" s="92" t="n">
        <v>3582</v>
      </c>
      <c r="V65" s="89" t="n">
        <v>46</v>
      </c>
      <c r="W65" s="89" t="n">
        <v>0</v>
      </c>
      <c r="X65" s="89" t="n">
        <v>45</v>
      </c>
      <c r="Y65" s="89" t="n">
        <v>0</v>
      </c>
      <c r="Z65" s="89" t="n">
        <v>63</v>
      </c>
      <c r="AA65" s="88" t="n">
        <v>0</v>
      </c>
      <c r="AB65" s="188" t="n">
        <f aca="false">U65-T65+AY65</f>
        <v>107</v>
      </c>
      <c r="AC65" s="189" t="n">
        <f aca="false">T65-S65</f>
        <v>-59</v>
      </c>
      <c r="AD65" s="190" t="n">
        <v>153</v>
      </c>
      <c r="AE65" s="191" t="n">
        <f aca="false">IF(AD65&gt;0, U65/(AD65*24),"no data")</f>
        <v>0.975490196078431</v>
      </c>
      <c r="AF65" s="192" t="n">
        <f aca="false">IF(Q65&gt;0,Q65/24,"no data")</f>
        <v>153.625</v>
      </c>
      <c r="AG65" s="98" t="n">
        <f aca="false">IF(T65&gt;0,(T65/Q65),"no data")</f>
        <v>0.942500678058042</v>
      </c>
      <c r="AH65" s="97" t="n">
        <f aca="false">(1440-((V65*W65)+(X65*Y65)+(Z65*AA65))/(V65+X65+Z65))/1440</f>
        <v>1</v>
      </c>
      <c r="AI65" s="98" t="n">
        <f aca="false">IF(T65&gt;0,(1440-((W65*V65+AS65*AT65)+(Y65*X65+AU65*AV65)+(Z65*AA65+AW65*AX65))/(V65+X65+Z65))/1440,"no data")</f>
        <v>0.974025974025974</v>
      </c>
      <c r="AJ65" s="99" t="n">
        <v>10.47</v>
      </c>
      <c r="AK65" s="100" t="n">
        <v>158.12</v>
      </c>
      <c r="AL65" s="101" t="n">
        <f aca="false">AJ65*AK65</f>
        <v>1655.5164</v>
      </c>
      <c r="AM65" s="99" t="n">
        <v>30.466</v>
      </c>
      <c r="AN65" s="102" t="n">
        <v>938</v>
      </c>
      <c r="AO65" s="103" t="n">
        <f aca="false">AM65*AN65</f>
        <v>28577.108</v>
      </c>
      <c r="AP65" s="193" t="n">
        <f aca="false">IF(T65&gt;0,((((AJ65*AK65)+(AM65*AN65))/(T65*1000))*1000000),"no data")</f>
        <v>8700.03579856115</v>
      </c>
      <c r="AQ65" s="184" t="n">
        <f aca="false">R65/24</f>
        <v>147.25</v>
      </c>
      <c r="AR65" s="184"/>
      <c r="AS65" s="88" t="n">
        <v>0</v>
      </c>
      <c r="AT65" s="106" t="n">
        <v>0</v>
      </c>
      <c r="AU65" s="106" t="n">
        <v>0</v>
      </c>
      <c r="AV65" s="88" t="n">
        <v>0</v>
      </c>
      <c r="AW65" s="106" t="n">
        <v>4</v>
      </c>
      <c r="AX65" s="88" t="n">
        <v>1440</v>
      </c>
      <c r="AY65" s="88" t="n">
        <v>0</v>
      </c>
      <c r="BA65" s="107" t="n">
        <v>1100</v>
      </c>
      <c r="BB65" s="107" t="n">
        <v>1073</v>
      </c>
      <c r="BC65" s="107" t="n">
        <v>1409</v>
      </c>
      <c r="BD65" s="194" t="n">
        <f aca="false">(BB65-BA65)</f>
        <v>-27</v>
      </c>
      <c r="BE65" s="111" t="n">
        <f aca="false">AP65</f>
        <v>8700.03579856115</v>
      </c>
      <c r="BF65" s="107" t="n">
        <f aca="false">AP65</f>
        <v>8700.03579856115</v>
      </c>
      <c r="BG65" s="195" t="n">
        <v>1.834</v>
      </c>
      <c r="BH65" s="112" t="n">
        <v>1.829</v>
      </c>
      <c r="BI65" s="112" t="n">
        <v>31.6</v>
      </c>
      <c r="BJ65" s="111" t="n">
        <v>29</v>
      </c>
      <c r="BK65" s="111" t="n">
        <v>23.1</v>
      </c>
      <c r="BL65" s="111" t="n">
        <v>28.17</v>
      </c>
      <c r="BM65" s="112" t="n">
        <v>995.4</v>
      </c>
      <c r="BN65" s="111" t="n">
        <v>50</v>
      </c>
      <c r="BO65" s="112" t="n">
        <v>0.9249</v>
      </c>
      <c r="BP65" s="111" t="n">
        <v>93.08</v>
      </c>
      <c r="BQ65" s="111" t="n">
        <v>85.68</v>
      </c>
      <c r="BR65" s="5" t="n">
        <f aca="false">BQ65-BP65</f>
        <v>-7.39999999999999</v>
      </c>
      <c r="BS65" s="107" t="n">
        <v>12532</v>
      </c>
      <c r="BT65" s="107" t="n">
        <v>12563</v>
      </c>
      <c r="BU65" s="186" t="n">
        <f aca="false">BT65-BS65</f>
        <v>31</v>
      </c>
      <c r="BV65" s="107" t="n">
        <f aca="false">BG65+BH65</f>
        <v>3.663</v>
      </c>
      <c r="BW65" s="108" t="n">
        <v>24</v>
      </c>
      <c r="BX65" s="108" t="n">
        <v>24</v>
      </c>
      <c r="BY65" s="108"/>
      <c r="BZ65" s="107" t="n">
        <v>24</v>
      </c>
      <c r="CA65" s="107" t="n">
        <v>7.1</v>
      </c>
    </row>
    <row r="66" customFormat="false" ht="13.8" hidden="false" customHeight="false" outlineLevel="0" collapsed="false">
      <c r="A66" s="84"/>
      <c r="B66" s="180" t="n">
        <v>42796</v>
      </c>
      <c r="C66" s="86" t="n">
        <v>69.3</v>
      </c>
      <c r="D66" s="214" t="n">
        <v>0.554</v>
      </c>
      <c r="E66" s="88" t="n">
        <v>83</v>
      </c>
      <c r="F66" s="88" t="n">
        <v>58</v>
      </c>
      <c r="G66" s="89" t="n">
        <v>24</v>
      </c>
      <c r="H66" s="89" t="n">
        <v>0</v>
      </c>
      <c r="I66" s="89" t="n">
        <v>24</v>
      </c>
      <c r="J66" s="89" t="n">
        <v>0</v>
      </c>
      <c r="K66" s="90" t="n">
        <v>0</v>
      </c>
      <c r="L66" s="90" t="n">
        <v>0</v>
      </c>
      <c r="M66" s="90" t="n">
        <v>0</v>
      </c>
      <c r="N66" s="90" t="n">
        <v>0</v>
      </c>
      <c r="O66" s="90" t="n">
        <v>0</v>
      </c>
      <c r="P66" s="90" t="n">
        <v>0</v>
      </c>
      <c r="Q66" s="90" t="n">
        <v>3678</v>
      </c>
      <c r="R66" s="91" t="n">
        <v>3564</v>
      </c>
      <c r="S66" s="91" t="n">
        <v>3564</v>
      </c>
      <c r="T66" s="165" t="n">
        <v>3510</v>
      </c>
      <c r="U66" s="92" t="n">
        <v>3621</v>
      </c>
      <c r="V66" s="89" t="n">
        <v>46</v>
      </c>
      <c r="W66" s="89" t="n">
        <v>0</v>
      </c>
      <c r="X66" s="89" t="n">
        <v>45</v>
      </c>
      <c r="Y66" s="89" t="n">
        <v>0</v>
      </c>
      <c r="Z66" s="89" t="n">
        <v>63</v>
      </c>
      <c r="AA66" s="88" t="n">
        <v>0</v>
      </c>
      <c r="AB66" s="93" t="n">
        <f aca="false">U66-T66+AY66</f>
        <v>111</v>
      </c>
      <c r="AC66" s="94" t="n">
        <f aca="false">T66-S66</f>
        <v>-54</v>
      </c>
      <c r="AD66" s="88" t="n">
        <v>154</v>
      </c>
      <c r="AE66" s="181" t="n">
        <f aca="false">IF(AD66&gt;0, U66/(AD66*24),"no data")</f>
        <v>0.979707792207792</v>
      </c>
      <c r="AF66" s="96" t="n">
        <f aca="false">IF(Q66&gt;0,Q66/24,"no data")</f>
        <v>153.25</v>
      </c>
      <c r="AG66" s="95" t="n">
        <f aca="false">IF(T66&gt;0,(T66/Q66),"no data")</f>
        <v>0.954323001631321</v>
      </c>
      <c r="AH66" s="97" t="n">
        <f aca="false">(1440-((V66*W66)+(X66*Y66)+(Z66*AA66))/(V66+X66+Z66))/1440</f>
        <v>1</v>
      </c>
      <c r="AI66" s="98" t="n">
        <f aca="false">IF(T66&gt;0,(1440-((W66*V66+AS66*AT66)+(Y66*X66+AU66*AV66)+(Z66*AA66+AW66*AX66))/(V66+X66+Z66))/1440,"no data")</f>
        <v>0.98051948051948</v>
      </c>
      <c r="AJ66" s="117" t="n">
        <v>10.41</v>
      </c>
      <c r="AK66" s="118" t="n">
        <v>155.94</v>
      </c>
      <c r="AL66" s="101" t="n">
        <f aca="false">AJ66*AK66</f>
        <v>1623.3354</v>
      </c>
      <c r="AM66" s="117" t="n">
        <v>30.868</v>
      </c>
      <c r="AN66" s="119" t="n">
        <v>938</v>
      </c>
      <c r="AO66" s="103" t="n">
        <f aca="false">AM66*AN66</f>
        <v>28954.184</v>
      </c>
      <c r="AP66" s="183" t="n">
        <f aca="false">IF(T66&gt;0,((((AJ66*AK66)+(AM66*AN66))/(T66*1000))*1000000),"no data")</f>
        <v>8711.54398860399</v>
      </c>
      <c r="AQ66" s="184" t="n">
        <f aca="false">R66/24</f>
        <v>148.5</v>
      </c>
      <c r="AR66" s="184"/>
      <c r="AS66" s="88" t="n">
        <v>0</v>
      </c>
      <c r="AT66" s="106" t="n">
        <v>0</v>
      </c>
      <c r="AU66" s="106" t="n">
        <v>0</v>
      </c>
      <c r="AV66" s="88" t="n">
        <v>0</v>
      </c>
      <c r="AW66" s="106" t="n">
        <v>3</v>
      </c>
      <c r="AX66" s="88" t="n">
        <v>1440</v>
      </c>
      <c r="AY66" s="88" t="n">
        <v>0</v>
      </c>
      <c r="BA66" s="107" t="n">
        <v>1102</v>
      </c>
      <c r="BB66" s="107" t="n">
        <v>1079</v>
      </c>
      <c r="BC66" s="107" t="n">
        <v>1440</v>
      </c>
      <c r="BD66" s="185" t="n">
        <f aca="false">(BB66-BA66)</f>
        <v>-23</v>
      </c>
      <c r="BE66" s="107" t="n">
        <f aca="false">AP66</f>
        <v>8711.54398860399</v>
      </c>
      <c r="BF66" s="107" t="n">
        <f aca="false">AP66</f>
        <v>8711.54398860399</v>
      </c>
      <c r="BG66" s="195" t="n">
        <v>1.989</v>
      </c>
      <c r="BH66" s="112" t="n">
        <v>1.989</v>
      </c>
      <c r="BI66" s="112" t="n">
        <v>31.6</v>
      </c>
      <c r="BJ66" s="112" t="n">
        <v>29</v>
      </c>
      <c r="BK66" s="112" t="n">
        <v>23.1</v>
      </c>
      <c r="BL66" s="112" t="n">
        <v>28.3</v>
      </c>
      <c r="BM66" s="112" t="n">
        <v>995.04</v>
      </c>
      <c r="BN66" s="111" t="n">
        <v>50</v>
      </c>
      <c r="BO66" s="113" t="n">
        <v>0.9262</v>
      </c>
      <c r="BP66" s="108" t="n">
        <v>92.5</v>
      </c>
      <c r="BQ66" s="108" t="n">
        <v>85.6</v>
      </c>
      <c r="BR66" s="114" t="n">
        <f aca="false">BQ66-BP66</f>
        <v>-6.90000000000001</v>
      </c>
      <c r="BS66" s="107" t="n">
        <v>12522</v>
      </c>
      <c r="BT66" s="107" t="n">
        <v>12540</v>
      </c>
      <c r="BU66" s="0" t="n">
        <f aca="false">BT66-BS66</f>
        <v>18</v>
      </c>
      <c r="BV66" s="107" t="n">
        <f aca="false">BG66+BH66</f>
        <v>3.978</v>
      </c>
      <c r="BW66" s="108" t="n">
        <v>24</v>
      </c>
      <c r="BX66" s="108" t="n">
        <v>24</v>
      </c>
      <c r="BY66" s="108"/>
      <c r="BZ66" s="107" t="n">
        <v>24</v>
      </c>
      <c r="CA66" s="107" t="n">
        <v>7.6</v>
      </c>
    </row>
    <row r="67" customFormat="false" ht="13.8" hidden="false" customHeight="false" outlineLevel="0" collapsed="false">
      <c r="A67" s="84"/>
      <c r="B67" s="180" t="n">
        <v>42797</v>
      </c>
      <c r="C67" s="86" t="n">
        <v>68.5</v>
      </c>
      <c r="D67" s="214" t="n">
        <v>0.589</v>
      </c>
      <c r="E67" s="88" t="n">
        <v>81</v>
      </c>
      <c r="F67" s="88" t="n">
        <v>58</v>
      </c>
      <c r="G67" s="89" t="n">
        <v>24</v>
      </c>
      <c r="H67" s="89" t="n">
        <v>0</v>
      </c>
      <c r="I67" s="89" t="n">
        <v>24</v>
      </c>
      <c r="J67" s="89" t="n">
        <v>0</v>
      </c>
      <c r="K67" s="90" t="n">
        <v>0</v>
      </c>
      <c r="L67" s="90" t="n">
        <v>0</v>
      </c>
      <c r="M67" s="90" t="n">
        <v>0</v>
      </c>
      <c r="N67" s="90" t="n">
        <v>0</v>
      </c>
      <c r="O67" s="90" t="n">
        <v>0</v>
      </c>
      <c r="P67" s="90" t="n">
        <v>0</v>
      </c>
      <c r="Q67" s="90" t="n">
        <v>3680</v>
      </c>
      <c r="R67" s="91" t="n">
        <v>3558</v>
      </c>
      <c r="S67" s="91" t="n">
        <v>3558</v>
      </c>
      <c r="T67" s="165" t="n">
        <v>3499</v>
      </c>
      <c r="U67" s="92" t="n">
        <v>3606</v>
      </c>
      <c r="V67" s="89" t="n">
        <v>46</v>
      </c>
      <c r="W67" s="89" t="n">
        <v>0</v>
      </c>
      <c r="X67" s="89" t="n">
        <v>45</v>
      </c>
      <c r="Y67" s="89" t="n">
        <v>0</v>
      </c>
      <c r="Z67" s="89" t="n">
        <v>63</v>
      </c>
      <c r="AA67" s="88" t="n">
        <v>0</v>
      </c>
      <c r="AB67" s="93" t="n">
        <f aca="false">U67-T67+AY67</f>
        <v>107</v>
      </c>
      <c r="AC67" s="94" t="n">
        <f aca="false">T67-S67</f>
        <v>-59</v>
      </c>
      <c r="AD67" s="88" t="n">
        <v>153</v>
      </c>
      <c r="AE67" s="181" t="n">
        <f aca="false">IF(AD67&gt;0, U67/(AD67*24),"no data")</f>
        <v>0.98202614379085</v>
      </c>
      <c r="AF67" s="96" t="n">
        <f aca="false">IF(Q67&gt;0,Q67/24,"no data")</f>
        <v>153.333333333333</v>
      </c>
      <c r="AG67" s="95" t="n">
        <f aca="false">IF(T67&gt;0,(T67/Q67),"no data")</f>
        <v>0.950815217391304</v>
      </c>
      <c r="AH67" s="97" t="n">
        <f aca="false">(1440-((V67*W67)+(X67*Y67)+(Z67*AA67))/(V67+X67+Z67))/1440</f>
        <v>1</v>
      </c>
      <c r="AI67" s="98" t="n">
        <f aca="false">IF(T67&gt;0,(1440-((W67*V67+AS67*AT67)+(Y67*W67+AU67*AV67)+(Z67*AA67+AW67*AX67))/(V67+X67+Z67))/1440,"no data")</f>
        <v>0.974025974025974</v>
      </c>
      <c r="AJ67" s="117" t="n">
        <v>10.45</v>
      </c>
      <c r="AK67" s="121" t="n">
        <v>155.3</v>
      </c>
      <c r="AL67" s="101" t="n">
        <f aca="false">AJ67*AK67</f>
        <v>1622.885</v>
      </c>
      <c r="AM67" s="117" t="n">
        <v>30.772</v>
      </c>
      <c r="AN67" s="119" t="n">
        <v>938</v>
      </c>
      <c r="AO67" s="103" t="n">
        <f aca="false">AM67*AN67</f>
        <v>28864.136</v>
      </c>
      <c r="AP67" s="183" t="n">
        <f aca="false">IF(T67&gt;0,((((AJ67*AK67)+(AM67*AN67))/(T67*1000))*1000000),"no data")</f>
        <v>8713.06687625036</v>
      </c>
      <c r="AQ67" s="184" t="n">
        <f aca="false">R67/24</f>
        <v>148.25</v>
      </c>
      <c r="AR67" s="184"/>
      <c r="AS67" s="88" t="n">
        <v>0</v>
      </c>
      <c r="AT67" s="106" t="n">
        <v>0</v>
      </c>
      <c r="AU67" s="106" t="n">
        <v>0</v>
      </c>
      <c r="AV67" s="88" t="n">
        <v>0</v>
      </c>
      <c r="AW67" s="106" t="n">
        <v>4</v>
      </c>
      <c r="AX67" s="88" t="n">
        <v>1440</v>
      </c>
      <c r="AY67" s="88" t="n">
        <v>0</v>
      </c>
      <c r="BA67" s="107" t="n">
        <v>1104</v>
      </c>
      <c r="BB67" s="107" t="n">
        <v>1079</v>
      </c>
      <c r="BC67" s="107" t="n">
        <v>1423</v>
      </c>
      <c r="BD67" s="185" t="n">
        <f aca="false">(BB67-BA67)</f>
        <v>-25</v>
      </c>
      <c r="BE67" s="107" t="n">
        <f aca="false">AP67</f>
        <v>8713.06687625036</v>
      </c>
      <c r="BF67" s="107" t="n">
        <f aca="false">AP67</f>
        <v>8713.06687625036</v>
      </c>
      <c r="BG67" s="195" t="n">
        <v>1.907</v>
      </c>
      <c r="BH67" s="112" t="n">
        <v>1.907</v>
      </c>
      <c r="BI67" s="112" t="n">
        <v>31.6</v>
      </c>
      <c r="BJ67" s="112" t="n">
        <v>29</v>
      </c>
      <c r="BK67" s="112" t="n">
        <v>23.2</v>
      </c>
      <c r="BL67" s="112" t="n">
        <v>28</v>
      </c>
      <c r="BM67" s="111" t="n">
        <v>992.79</v>
      </c>
      <c r="BN67" s="111" t="n">
        <v>50.02</v>
      </c>
      <c r="BO67" s="122" t="n">
        <v>0.9262</v>
      </c>
      <c r="BP67" s="108" t="n">
        <v>92.9</v>
      </c>
      <c r="BQ67" s="108" t="n">
        <v>85.6</v>
      </c>
      <c r="BR67" s="114" t="n">
        <f aca="false">BQ67-BP67</f>
        <v>-7.30000000000001</v>
      </c>
      <c r="BS67" s="107" t="n">
        <v>12514</v>
      </c>
      <c r="BT67" s="107" t="n">
        <v>12554</v>
      </c>
      <c r="BU67" s="0" t="n">
        <f aca="false">BT67-BS67</f>
        <v>40</v>
      </c>
      <c r="BV67" s="107" t="n">
        <f aca="false">BG67+BH67</f>
        <v>3.814</v>
      </c>
      <c r="BW67" s="108" t="n">
        <v>24</v>
      </c>
      <c r="BX67" s="108" t="n">
        <v>24</v>
      </c>
      <c r="BY67" s="108"/>
      <c r="BZ67" s="107" t="n">
        <v>24</v>
      </c>
      <c r="CA67" s="107" t="n">
        <v>7.48</v>
      </c>
    </row>
    <row r="68" customFormat="false" ht="13.8" hidden="false" customHeight="false" outlineLevel="0" collapsed="false">
      <c r="A68" s="84"/>
      <c r="B68" s="180" t="n">
        <v>42798</v>
      </c>
      <c r="C68" s="86" t="n">
        <v>67.74</v>
      </c>
      <c r="D68" s="214" t="n">
        <v>0.6088</v>
      </c>
      <c r="E68" s="88" t="n">
        <v>80</v>
      </c>
      <c r="F68" s="88" t="n">
        <v>56</v>
      </c>
      <c r="G68" s="89" t="n">
        <v>24</v>
      </c>
      <c r="H68" s="89" t="n">
        <v>0</v>
      </c>
      <c r="I68" s="89" t="n">
        <v>24</v>
      </c>
      <c r="J68" s="89" t="n">
        <v>0</v>
      </c>
      <c r="K68" s="90" t="n">
        <v>0</v>
      </c>
      <c r="L68" s="90" t="n">
        <v>0</v>
      </c>
      <c r="M68" s="90" t="n">
        <v>0</v>
      </c>
      <c r="N68" s="90" t="n">
        <v>0</v>
      </c>
      <c r="O68" s="90" t="n">
        <v>0</v>
      </c>
      <c r="P68" s="90" t="n">
        <v>0</v>
      </c>
      <c r="Q68" s="90" t="n">
        <v>3683</v>
      </c>
      <c r="R68" s="91" t="n">
        <v>3547</v>
      </c>
      <c r="S68" s="91" t="n">
        <v>3547</v>
      </c>
      <c r="T68" s="165" t="n">
        <v>3493</v>
      </c>
      <c r="U68" s="92" t="n">
        <v>3602</v>
      </c>
      <c r="V68" s="89" t="n">
        <v>46</v>
      </c>
      <c r="W68" s="89" t="n">
        <v>0</v>
      </c>
      <c r="X68" s="89" t="n">
        <v>45</v>
      </c>
      <c r="Y68" s="89" t="n">
        <v>0</v>
      </c>
      <c r="Z68" s="89" t="n">
        <v>63</v>
      </c>
      <c r="AA68" s="88" t="n">
        <v>0</v>
      </c>
      <c r="AB68" s="93" t="n">
        <f aca="false">U68-T68+AY68</f>
        <v>109</v>
      </c>
      <c r="AC68" s="94" t="n">
        <f aca="false">T68-S68</f>
        <v>-54</v>
      </c>
      <c r="AD68" s="88" t="n">
        <v>152</v>
      </c>
      <c r="AE68" s="181" t="n">
        <f aca="false">IF(AD68&gt;0, U68/(AD68*24),"no data")</f>
        <v>0.987390350877193</v>
      </c>
      <c r="AF68" s="96" t="n">
        <f aca="false">IF(Q68&gt;0,Q68/24,"no data")</f>
        <v>153.458333333333</v>
      </c>
      <c r="AG68" s="95" t="n">
        <f aca="false">IF(T68&gt;0,(T68/Q68),"no data")</f>
        <v>0.948411620961173</v>
      </c>
      <c r="AH68" s="97" t="n">
        <f aca="false">(1440-((V68*W68)+(X68*Y68)+(Z68*AA68))/(V68+X68+Z68))/1440</f>
        <v>1</v>
      </c>
      <c r="AI68" s="98" t="n">
        <f aca="false">IF(T68&gt;0,(1440-((W68*V68+AS68*AT68)+(Y68*X68+AU68*AV68)+(Z68*AA68+AW68*AX68))/(V68+X68+Z68))/1440,"no data")</f>
        <v>0.974025974025974</v>
      </c>
      <c r="AJ68" s="117" t="n">
        <v>10.455</v>
      </c>
      <c r="AK68" s="121" t="n">
        <v>155.55</v>
      </c>
      <c r="AL68" s="101" t="n">
        <f aca="false">AJ68*AK68</f>
        <v>1626.27525</v>
      </c>
      <c r="AM68" s="117" t="n">
        <v>30.768</v>
      </c>
      <c r="AN68" s="119" t="n">
        <v>938</v>
      </c>
      <c r="AO68" s="103" t="n">
        <f aca="false">AM68*AN68</f>
        <v>28860.384</v>
      </c>
      <c r="AP68" s="183" t="n">
        <f aca="false">IF(T68&gt;0,((((AJ68*AK68)+(AM68*AN68))/(T68*1000))*1000000),"no data")</f>
        <v>8727.92993129115</v>
      </c>
      <c r="AQ68" s="184" t="n">
        <f aca="false">R68/24</f>
        <v>147.791666666667</v>
      </c>
      <c r="AR68" s="184"/>
      <c r="AS68" s="88" t="n">
        <v>0</v>
      </c>
      <c r="AT68" s="106" t="n">
        <v>0</v>
      </c>
      <c r="AU68" s="106" t="n">
        <v>0</v>
      </c>
      <c r="AV68" s="88" t="n">
        <v>0</v>
      </c>
      <c r="AW68" s="106" t="n">
        <v>4</v>
      </c>
      <c r="AX68" s="88" t="n">
        <v>1440</v>
      </c>
      <c r="AY68" s="88" t="n">
        <v>0</v>
      </c>
      <c r="BA68" s="107" t="n">
        <v>1104</v>
      </c>
      <c r="BB68" s="107" t="n">
        <v>1075</v>
      </c>
      <c r="BC68" s="107" t="n">
        <v>1423</v>
      </c>
      <c r="BD68" s="185" t="n">
        <f aca="false">(BB68-BA68)</f>
        <v>-29</v>
      </c>
      <c r="BE68" s="107" t="n">
        <f aca="false">AP68</f>
        <v>8727.92993129115</v>
      </c>
      <c r="BF68" s="107" t="n">
        <f aca="false">AP68</f>
        <v>8727.92993129115</v>
      </c>
      <c r="BG68" s="195" t="n">
        <v>1.902</v>
      </c>
      <c r="BH68" s="112" t="n">
        <v>1.92</v>
      </c>
      <c r="BI68" s="112" t="n">
        <v>31.74</v>
      </c>
      <c r="BJ68" s="111" t="n">
        <v>29.05</v>
      </c>
      <c r="BK68" s="111" t="n">
        <v>23.15</v>
      </c>
      <c r="BL68" s="111" t="n">
        <v>28.17</v>
      </c>
      <c r="BM68" s="112" t="n">
        <v>992</v>
      </c>
      <c r="BN68" s="111" t="n">
        <v>50.03</v>
      </c>
      <c r="BO68" s="112" t="n">
        <v>0.926</v>
      </c>
      <c r="BP68" s="111" t="n">
        <v>92.89</v>
      </c>
      <c r="BQ68" s="111" t="n">
        <v>85.53</v>
      </c>
      <c r="BR68" s="114" t="n">
        <f aca="false">BQ68-BP68</f>
        <v>-7.36</v>
      </c>
      <c r="BS68" s="107" t="n">
        <v>12519</v>
      </c>
      <c r="BT68" s="107" t="n">
        <v>12582</v>
      </c>
      <c r="BU68" s="0" t="n">
        <f aca="false">BT68-BS68</f>
        <v>63</v>
      </c>
      <c r="BV68" s="107" t="n">
        <f aca="false">BG68+BH68</f>
        <v>3.822</v>
      </c>
      <c r="BW68" s="107" t="n">
        <v>24</v>
      </c>
      <c r="BX68" s="107" t="n">
        <v>24</v>
      </c>
      <c r="BY68" s="107"/>
      <c r="BZ68" s="107" t="n">
        <v>24</v>
      </c>
      <c r="CA68" s="107" t="n">
        <v>7.16</v>
      </c>
    </row>
    <row r="69" customFormat="false" ht="13.8" hidden="false" customHeight="false" outlineLevel="0" collapsed="false">
      <c r="A69" s="84" t="s">
        <v>96</v>
      </c>
      <c r="B69" s="180" t="n">
        <v>42799</v>
      </c>
      <c r="C69" s="125" t="n">
        <v>69.58</v>
      </c>
      <c r="D69" s="126" t="n">
        <v>0.567</v>
      </c>
      <c r="E69" s="127" t="n">
        <v>81</v>
      </c>
      <c r="F69" s="127" t="n">
        <v>59</v>
      </c>
      <c r="G69" s="128" t="n">
        <v>24</v>
      </c>
      <c r="H69" s="128" t="n">
        <v>0</v>
      </c>
      <c r="I69" s="128" t="n">
        <v>24</v>
      </c>
      <c r="J69" s="128" t="n">
        <v>0</v>
      </c>
      <c r="K69" s="129" t="n">
        <v>0</v>
      </c>
      <c r="L69" s="129" t="n">
        <v>0</v>
      </c>
      <c r="M69" s="129" t="n">
        <v>0</v>
      </c>
      <c r="N69" s="129" t="n">
        <v>0</v>
      </c>
      <c r="O69" s="129" t="n">
        <v>0</v>
      </c>
      <c r="P69" s="129" t="n">
        <v>0</v>
      </c>
      <c r="Q69" s="173" t="n">
        <v>3675</v>
      </c>
      <c r="R69" s="131" t="n">
        <v>3253</v>
      </c>
      <c r="S69" s="131" t="n">
        <v>3253</v>
      </c>
      <c r="T69" s="196" t="n">
        <v>3206</v>
      </c>
      <c r="U69" s="132" t="n">
        <v>3302</v>
      </c>
      <c r="V69" s="127" t="n">
        <v>46</v>
      </c>
      <c r="W69" s="127" t="n">
        <v>0</v>
      </c>
      <c r="X69" s="127" t="n">
        <v>45</v>
      </c>
      <c r="Y69" s="127" t="n">
        <v>0</v>
      </c>
      <c r="Z69" s="127" t="n">
        <v>63</v>
      </c>
      <c r="AA69" s="127" t="n">
        <v>0</v>
      </c>
      <c r="AB69" s="133" t="n">
        <f aca="false">U69-T69+AY69</f>
        <v>96</v>
      </c>
      <c r="AC69" s="131" t="n">
        <f aca="false">T69-S69</f>
        <v>-47</v>
      </c>
      <c r="AD69" s="127" t="n">
        <v>141</v>
      </c>
      <c r="AE69" s="135" t="n">
        <f aca="false">IF(AD69&gt;0, U69/(AD69*24),"no data")</f>
        <v>0.975768321513002</v>
      </c>
      <c r="AF69" s="136" t="n">
        <f aca="false">IF(Q69&gt;0,Q69/24,"no data")</f>
        <v>153.125</v>
      </c>
      <c r="AG69" s="135" t="n">
        <f aca="false">IF(T69&gt;0,(T69/Q69),"no data")</f>
        <v>0.872380952380952</v>
      </c>
      <c r="AH69" s="137" t="n">
        <f aca="false">(1440-((V69*W69)+(X69*Y69)+(Z69*AA69))/(V69+X69+Z69))/1440</f>
        <v>1</v>
      </c>
      <c r="AI69" s="138" t="n">
        <f aca="false">IF(T69&gt;0,(1440-((W69*V69+AS69*AT69)+(Y69*X69+AU69*AV69)+(Z69*AA69+AW69*AX69))/(V69+X69+Z69))/1440,"no data")</f>
        <v>0.896103896103896</v>
      </c>
      <c r="AJ69" s="219" t="n">
        <v>10.425</v>
      </c>
      <c r="AK69" s="220" t="n">
        <v>152.87</v>
      </c>
      <c r="AL69" s="154" t="n">
        <f aca="false">AJ69*AK69</f>
        <v>1593.66975</v>
      </c>
      <c r="AM69" s="219" t="n">
        <v>27.393</v>
      </c>
      <c r="AN69" s="221" t="n">
        <v>939</v>
      </c>
      <c r="AO69" s="140" t="n">
        <f aca="false">AM69*AN69</f>
        <v>25722.027</v>
      </c>
      <c r="AP69" s="198" t="n">
        <f aca="false">IF(T69&gt;0,((((AJ69*AK69)+(AM69*AN69))/(T69*1000))*1000000),"no data")</f>
        <v>8520.179897068</v>
      </c>
      <c r="AQ69" s="199" t="n">
        <f aca="false">R69/24</f>
        <v>135.541666666667</v>
      </c>
      <c r="AR69" s="199"/>
      <c r="AS69" s="143" t="n">
        <v>0</v>
      </c>
      <c r="AT69" s="127" t="n">
        <v>0</v>
      </c>
      <c r="AU69" s="144" t="n">
        <v>0</v>
      </c>
      <c r="AV69" s="144" t="n">
        <v>0</v>
      </c>
      <c r="AW69" s="127" t="n">
        <v>16</v>
      </c>
      <c r="AX69" s="144" t="n">
        <v>1440</v>
      </c>
      <c r="AY69" s="127" t="n">
        <v>0</v>
      </c>
      <c r="BA69" s="127" t="n">
        <v>1097</v>
      </c>
      <c r="BB69" s="127" t="n">
        <v>1075</v>
      </c>
      <c r="BC69" s="127" t="n">
        <v>1130</v>
      </c>
      <c r="BD69" s="145" t="n">
        <f aca="false">(BB69-BA69)</f>
        <v>-22</v>
      </c>
      <c r="BE69" s="146" t="n">
        <f aca="false">AP69</f>
        <v>8520.179897068</v>
      </c>
      <c r="BF69" s="145" t="n">
        <f aca="false">AP69</f>
        <v>8520.179897068</v>
      </c>
      <c r="BG69" s="200" t="n">
        <v>0.345</v>
      </c>
      <c r="BH69" s="145" t="n">
        <v>0.236</v>
      </c>
      <c r="BI69" s="145" t="n">
        <v>31.51</v>
      </c>
      <c r="BJ69" s="145" t="n">
        <v>28.96</v>
      </c>
      <c r="BK69" s="145" t="n">
        <v>23.08</v>
      </c>
      <c r="BL69" s="145" t="n">
        <v>28.15</v>
      </c>
      <c r="BM69" s="145" t="n">
        <v>992.83</v>
      </c>
      <c r="BN69" s="147" t="n">
        <v>50.08</v>
      </c>
      <c r="BO69" s="145" t="n">
        <v>0.9271</v>
      </c>
      <c r="BP69" s="147" t="n">
        <v>92.44</v>
      </c>
      <c r="BQ69" s="147" t="n">
        <v>85.53</v>
      </c>
      <c r="BR69" s="176" t="n">
        <f aca="false">BQ69-BP69</f>
        <v>-6.91</v>
      </c>
      <c r="BS69" s="145" t="n">
        <v>12550</v>
      </c>
      <c r="BT69" s="145" t="n">
        <v>12545</v>
      </c>
      <c r="BU69" s="222" t="n">
        <f aca="false">BT69-BS69</f>
        <v>-5</v>
      </c>
      <c r="BV69" s="145" t="n">
        <f aca="false">BG69+BH69</f>
        <v>0.581</v>
      </c>
      <c r="BW69" s="147" t="n">
        <v>24</v>
      </c>
      <c r="BX69" s="147" t="n">
        <v>24</v>
      </c>
      <c r="BY69" s="147"/>
      <c r="BZ69" s="145" t="n">
        <v>24</v>
      </c>
      <c r="CA69" s="145" t="n">
        <v>7.3</v>
      </c>
    </row>
    <row r="70" customFormat="false" ht="13.8" hidden="false" customHeight="false" outlineLevel="0" collapsed="false">
      <c r="A70" s="84"/>
      <c r="B70" s="180" t="n">
        <v>42800</v>
      </c>
      <c r="C70" s="125" t="n">
        <v>69</v>
      </c>
      <c r="D70" s="126" t="n">
        <v>0.586</v>
      </c>
      <c r="E70" s="127" t="n">
        <v>79</v>
      </c>
      <c r="F70" s="127" t="n">
        <v>60</v>
      </c>
      <c r="G70" s="128" t="n">
        <v>24</v>
      </c>
      <c r="H70" s="128" t="n">
        <v>0</v>
      </c>
      <c r="I70" s="128" t="n">
        <v>24</v>
      </c>
      <c r="J70" s="128" t="n">
        <v>0</v>
      </c>
      <c r="K70" s="129" t="n">
        <v>0</v>
      </c>
      <c r="L70" s="129" t="n">
        <v>0</v>
      </c>
      <c r="M70" s="129" t="n">
        <v>0</v>
      </c>
      <c r="N70" s="129" t="n">
        <v>0</v>
      </c>
      <c r="O70" s="129" t="n">
        <v>0</v>
      </c>
      <c r="P70" s="129" t="n">
        <v>0</v>
      </c>
      <c r="Q70" s="173" t="n">
        <v>3686</v>
      </c>
      <c r="R70" s="131" t="n">
        <v>3430</v>
      </c>
      <c r="S70" s="131" t="n">
        <v>3430</v>
      </c>
      <c r="T70" s="196" t="n">
        <v>3372</v>
      </c>
      <c r="U70" s="132" t="n">
        <v>3475</v>
      </c>
      <c r="V70" s="127" t="n">
        <v>46</v>
      </c>
      <c r="W70" s="127" t="n">
        <v>0</v>
      </c>
      <c r="X70" s="127" t="n">
        <v>45</v>
      </c>
      <c r="Y70" s="127" t="n">
        <v>0</v>
      </c>
      <c r="Z70" s="127" t="n">
        <v>63</v>
      </c>
      <c r="AA70" s="127" t="n">
        <v>0</v>
      </c>
      <c r="AB70" s="133" t="n">
        <f aca="false">U70-T70+AY70</f>
        <v>103</v>
      </c>
      <c r="AC70" s="131" t="n">
        <f aca="false">T70-S70</f>
        <v>-58</v>
      </c>
      <c r="AD70" s="127" t="n">
        <v>151</v>
      </c>
      <c r="AE70" s="135" t="n">
        <f aca="false">IF(AD70&gt;0, U70/(AD70*24),"no data")</f>
        <v>0.958885209713024</v>
      </c>
      <c r="AF70" s="136" t="n">
        <f aca="false">IF(Q70&gt;0,Q70/24,"no data")</f>
        <v>153.583333333333</v>
      </c>
      <c r="AG70" s="135" t="n">
        <f aca="false">IF(T70&gt;0,(T70/Q70),"no data")</f>
        <v>0.914812805208899</v>
      </c>
      <c r="AH70" s="137" t="n">
        <f aca="false">(1440-((V70*W70)+(X70*Y70)+(Z70*AA70))/(V70+X70+Z70))/1440</f>
        <v>1</v>
      </c>
      <c r="AI70" s="138" t="n">
        <f aca="false">IF(T70&gt;0,(1440-((W70*V70+AS70*AT70)+(Y70*X70+AU70*AV70)+(Z70*AA70+AW70*AX70))/(V70+X70+Z70))/1440,"no data")</f>
        <v>0.948051948051948</v>
      </c>
      <c r="AJ70" s="219" t="n">
        <v>10.44</v>
      </c>
      <c r="AK70" s="220" t="n">
        <v>153.91</v>
      </c>
      <c r="AL70" s="154" t="n">
        <f aca="false">AJ70*AK70</f>
        <v>1606.8204</v>
      </c>
      <c r="AM70" s="219" t="n">
        <v>29.466</v>
      </c>
      <c r="AN70" s="221" t="n">
        <v>939</v>
      </c>
      <c r="AO70" s="140" t="n">
        <f aca="false">AM70*AN70</f>
        <v>27668.574</v>
      </c>
      <c r="AP70" s="198" t="n">
        <f aca="false">IF(T70&gt;0,((((AJ70*AK70)+(AM70*AN70))/(T70*1000))*1000000),"no data")</f>
        <v>8681.90818505338</v>
      </c>
      <c r="AQ70" s="199" t="n">
        <f aca="false">R70/24</f>
        <v>142.916666666667</v>
      </c>
      <c r="AR70" s="199"/>
      <c r="AS70" s="143" t="n">
        <v>0</v>
      </c>
      <c r="AT70" s="127" t="n">
        <v>0</v>
      </c>
      <c r="AU70" s="144" t="n">
        <v>0</v>
      </c>
      <c r="AV70" s="144" t="n">
        <v>0</v>
      </c>
      <c r="AW70" s="127" t="n">
        <v>8</v>
      </c>
      <c r="AX70" s="144" t="n">
        <v>1440</v>
      </c>
      <c r="AY70" s="127" t="n">
        <v>0</v>
      </c>
      <c r="BA70" s="127" t="n">
        <v>1095</v>
      </c>
      <c r="BB70" s="127" t="n">
        <v>1072</v>
      </c>
      <c r="BC70" s="127" t="n">
        <v>1308</v>
      </c>
      <c r="BD70" s="145" t="n">
        <f aca="false">(BB70-BA70)</f>
        <v>-23</v>
      </c>
      <c r="BE70" s="146" t="n">
        <f aca="false">AP70</f>
        <v>8681.90818505338</v>
      </c>
      <c r="BF70" s="145" t="n">
        <f aca="false">AP70</f>
        <v>8681.90818505338</v>
      </c>
      <c r="BG70" s="200" t="n">
        <v>1.402</v>
      </c>
      <c r="BH70" s="145" t="n">
        <v>1.36</v>
      </c>
      <c r="BI70" s="145" t="n">
        <v>31.58</v>
      </c>
      <c r="BJ70" s="145" t="n">
        <v>28.89</v>
      </c>
      <c r="BK70" s="145" t="n">
        <v>22.91</v>
      </c>
      <c r="BL70" s="145" t="n">
        <v>28.16</v>
      </c>
      <c r="BM70" s="145" t="n">
        <v>991.4</v>
      </c>
      <c r="BN70" s="145" t="n">
        <v>50.04</v>
      </c>
      <c r="BO70" s="145" t="n">
        <v>0.9267</v>
      </c>
      <c r="BP70" s="147" t="n">
        <v>92.67</v>
      </c>
      <c r="BQ70" s="147" t="n">
        <v>85.59</v>
      </c>
      <c r="BR70" s="176" t="n">
        <f aca="false">BQ70-BP70</f>
        <v>-7.08</v>
      </c>
      <c r="BS70" s="145" t="n">
        <v>12545</v>
      </c>
      <c r="BT70" s="145" t="n">
        <v>12529</v>
      </c>
      <c r="BU70" s="222" t="n">
        <f aca="false">BT70-BS70</f>
        <v>-16</v>
      </c>
      <c r="BV70" s="145" t="n">
        <f aca="false">BG70+BH70</f>
        <v>2.762</v>
      </c>
      <c r="BW70" s="147" t="n">
        <v>24</v>
      </c>
      <c r="BX70" s="147" t="n">
        <v>24</v>
      </c>
      <c r="BY70" s="147"/>
      <c r="BZ70" s="145" t="n">
        <v>24</v>
      </c>
      <c r="CA70" s="145" t="n">
        <v>7.42</v>
      </c>
    </row>
    <row r="71" customFormat="false" ht="13.8" hidden="false" customHeight="false" outlineLevel="0" collapsed="false">
      <c r="A71" s="84"/>
      <c r="B71" s="180" t="n">
        <v>42801</v>
      </c>
      <c r="C71" s="125" t="n">
        <v>67.5</v>
      </c>
      <c r="D71" s="151" t="n">
        <v>0.679</v>
      </c>
      <c r="E71" s="127" t="n">
        <v>79</v>
      </c>
      <c r="F71" s="127" t="n">
        <v>62</v>
      </c>
      <c r="G71" s="128" t="n">
        <v>24</v>
      </c>
      <c r="H71" s="128" t="n">
        <v>0</v>
      </c>
      <c r="I71" s="128" t="n">
        <v>7</v>
      </c>
      <c r="J71" s="128" t="n">
        <v>9</v>
      </c>
      <c r="K71" s="129" t="n">
        <v>0</v>
      </c>
      <c r="L71" s="129" t="n">
        <v>0</v>
      </c>
      <c r="M71" s="129" t="n">
        <v>0</v>
      </c>
      <c r="N71" s="129" t="n">
        <v>0</v>
      </c>
      <c r="O71" s="129" t="n">
        <v>0</v>
      </c>
      <c r="P71" s="129" t="n">
        <v>0</v>
      </c>
      <c r="Q71" s="173" t="n">
        <v>3701</v>
      </c>
      <c r="R71" s="131" t="n">
        <v>2348.5</v>
      </c>
      <c r="S71" s="131" t="n">
        <v>2348.5</v>
      </c>
      <c r="T71" s="196" t="n">
        <v>2328</v>
      </c>
      <c r="U71" s="132" t="n">
        <v>2412</v>
      </c>
      <c r="V71" s="127" t="n">
        <v>46</v>
      </c>
      <c r="W71" s="127" t="n">
        <v>0</v>
      </c>
      <c r="X71" s="127" t="n">
        <v>45</v>
      </c>
      <c r="Y71" s="127" t="n">
        <v>943</v>
      </c>
      <c r="Z71" s="127" t="n">
        <v>63</v>
      </c>
      <c r="AA71" s="127" t="n">
        <v>0</v>
      </c>
      <c r="AB71" s="133" t="n">
        <f aca="false">U71-T71+AY71</f>
        <v>84</v>
      </c>
      <c r="AC71" s="131" t="n">
        <f aca="false">T71-S71</f>
        <v>-20.5</v>
      </c>
      <c r="AD71" s="127" t="n">
        <v>152</v>
      </c>
      <c r="AE71" s="135" t="n">
        <f aca="false">IF(AD71&gt;0, U71/(AD71*24),"no data")</f>
        <v>0.661184210526316</v>
      </c>
      <c r="AF71" s="136" t="n">
        <f aca="false">IF(Q71&gt;0,Q71/24,"no data")</f>
        <v>154.208333333333</v>
      </c>
      <c r="AG71" s="135" t="n">
        <f aca="false">IF(T71&gt;0,(T71/Q71),"no data")</f>
        <v>0.629019184004323</v>
      </c>
      <c r="AH71" s="137" t="n">
        <f aca="false">(1440-((V71*W71)+(X71*Y71)+(Z71*AA71))/(V71+X71+Z71))/1440</f>
        <v>0.80864448051948</v>
      </c>
      <c r="AI71" s="138" t="n">
        <f aca="false">IF(T71&gt;0,(1440-((W71*V71+AS71*AT71)+(Y71*X71+AU71*AV71)+(Z71*AA71+AW71*AX71))/(V71+X71+Z71))/1440,"no data")</f>
        <v>0.659654581529582</v>
      </c>
      <c r="AJ71" s="219" t="n">
        <v>3.25</v>
      </c>
      <c r="AK71" s="220" t="n">
        <v>167.44</v>
      </c>
      <c r="AL71" s="154" t="n">
        <f aca="false">AJ71*AK71</f>
        <v>544.18</v>
      </c>
      <c r="AM71" s="219" t="n">
        <v>20.922</v>
      </c>
      <c r="AN71" s="221" t="n">
        <v>939</v>
      </c>
      <c r="AO71" s="140" t="n">
        <f aca="false">AM71*AN71</f>
        <v>19645.758</v>
      </c>
      <c r="AP71" s="198" t="n">
        <f aca="false">IF(T71&gt;0,((((AJ71*AK71)+(AM71*AN71))/(T71*1000))*1000000),"no data")</f>
        <v>8672.65378006873</v>
      </c>
      <c r="AQ71" s="199" t="n">
        <f aca="false">R71/24</f>
        <v>97.8541666666667</v>
      </c>
      <c r="AR71" s="199"/>
      <c r="AS71" s="152" t="n">
        <v>0</v>
      </c>
      <c r="AT71" s="127" t="n">
        <v>0</v>
      </c>
      <c r="AU71" s="144" t="n">
        <v>20</v>
      </c>
      <c r="AV71" s="144" t="n">
        <v>68</v>
      </c>
      <c r="AW71" s="127" t="n">
        <v>22</v>
      </c>
      <c r="AX71" s="144" t="n">
        <v>1440</v>
      </c>
      <c r="AY71" s="127" t="n">
        <v>0</v>
      </c>
      <c r="BA71" s="127" t="n">
        <v>1095</v>
      </c>
      <c r="BB71" s="127" t="n">
        <v>352</v>
      </c>
      <c r="BC71" s="127" t="n">
        <v>965</v>
      </c>
      <c r="BD71" s="145" t="n">
        <f aca="false">(BB71-BA71)</f>
        <v>-743</v>
      </c>
      <c r="BE71" s="146" t="n">
        <f aca="false">AP71</f>
        <v>8672.65378006873</v>
      </c>
      <c r="BF71" s="145" t="n">
        <f aca="false">AP71</f>
        <v>8672.65378006873</v>
      </c>
      <c r="BG71" s="200" t="n">
        <v>2.564</v>
      </c>
      <c r="BH71" s="145" t="n">
        <v>0.678</v>
      </c>
      <c r="BI71" s="145" t="n">
        <v>31.75</v>
      </c>
      <c r="BJ71" s="145" t="n">
        <v>28.92</v>
      </c>
      <c r="BK71" s="145" t="n">
        <v>22.97</v>
      </c>
      <c r="BL71" s="145" t="n">
        <v>29.53</v>
      </c>
      <c r="BM71" s="145" t="n">
        <v>990.83</v>
      </c>
      <c r="BN71" s="145" t="n">
        <v>50.01</v>
      </c>
      <c r="BO71" s="145" t="n">
        <v>0.9213</v>
      </c>
      <c r="BP71" s="147" t="n">
        <v>93.51</v>
      </c>
      <c r="BQ71" s="147" t="n">
        <v>86.81</v>
      </c>
      <c r="BR71" s="176" t="n">
        <f aca="false">BQ71-BP71</f>
        <v>-6.7</v>
      </c>
      <c r="BS71" s="145" t="n">
        <v>12555</v>
      </c>
      <c r="BT71" s="145" t="n">
        <v>12376</v>
      </c>
      <c r="BU71" s="222" t="n">
        <f aca="false">BT71-BS71</f>
        <v>-179</v>
      </c>
      <c r="BV71" s="145" t="n">
        <f aca="false">BG71+BH71</f>
        <v>3.242</v>
      </c>
      <c r="BW71" s="147" t="n">
        <v>24</v>
      </c>
      <c r="BX71" s="147" t="n">
        <v>7.4</v>
      </c>
      <c r="BY71" s="147"/>
      <c r="BZ71" s="145" t="n">
        <v>24</v>
      </c>
      <c r="CA71" s="145" t="n">
        <v>5.42</v>
      </c>
    </row>
    <row r="72" customFormat="false" ht="13.8" hidden="false" customHeight="false" outlineLevel="0" collapsed="false">
      <c r="A72" s="84"/>
      <c r="B72" s="180" t="n">
        <v>42802</v>
      </c>
      <c r="C72" s="125" t="n">
        <v>67.6</v>
      </c>
      <c r="D72" s="151" t="n">
        <v>0.669</v>
      </c>
      <c r="E72" s="153" t="n">
        <v>83</v>
      </c>
      <c r="F72" s="153" t="n">
        <v>59</v>
      </c>
      <c r="G72" s="128" t="n">
        <v>6</v>
      </c>
      <c r="H72" s="128" t="n">
        <v>9</v>
      </c>
      <c r="I72" s="128" t="n">
        <v>24</v>
      </c>
      <c r="J72" s="128" t="n">
        <v>0</v>
      </c>
      <c r="K72" s="129" t="n">
        <v>0</v>
      </c>
      <c r="L72" s="129" t="n">
        <v>0</v>
      </c>
      <c r="M72" s="129" t="n">
        <v>0</v>
      </c>
      <c r="N72" s="129" t="n">
        <v>0</v>
      </c>
      <c r="O72" s="129" t="n">
        <v>0</v>
      </c>
      <c r="P72" s="129" t="n">
        <v>0</v>
      </c>
      <c r="Q72" s="173" t="n">
        <v>3688</v>
      </c>
      <c r="R72" s="131" t="n">
        <v>2286.5</v>
      </c>
      <c r="S72" s="131" t="n">
        <v>2286.5</v>
      </c>
      <c r="T72" s="196" t="n">
        <v>2273</v>
      </c>
      <c r="U72" s="132" t="n">
        <v>2357</v>
      </c>
      <c r="V72" s="127" t="n">
        <v>47</v>
      </c>
      <c r="W72" s="153" t="n">
        <v>1006</v>
      </c>
      <c r="X72" s="153" t="n">
        <v>46</v>
      </c>
      <c r="Y72" s="153" t="n">
        <v>0</v>
      </c>
      <c r="Z72" s="153" t="n">
        <v>63</v>
      </c>
      <c r="AA72" s="153" t="n">
        <v>0</v>
      </c>
      <c r="AB72" s="133" t="n">
        <f aca="false">U72-T72+AY72</f>
        <v>84</v>
      </c>
      <c r="AC72" s="131" t="n">
        <f aca="false">T72-S72</f>
        <v>-13.5</v>
      </c>
      <c r="AD72" s="127" t="n">
        <v>154</v>
      </c>
      <c r="AE72" s="202" t="n">
        <f aca="false">IF(AD72&gt;0, U72/(AD72*24),"no data")</f>
        <v>0.63771645021645</v>
      </c>
      <c r="AF72" s="136" t="n">
        <f aca="false">IF(Q72&gt;0,Q72/24,"no data")</f>
        <v>153.666666666667</v>
      </c>
      <c r="AG72" s="135" t="n">
        <f aca="false">IF(T72&gt;0,(T72/Q72),"no data")</f>
        <v>0.616323210412148</v>
      </c>
      <c r="AH72" s="137" t="n">
        <f aca="false">(1440-((V72*W72)+(X72*Y72)+(Z72*AA72))/(V72+X72+Z72))/1440</f>
        <v>0.789521011396011</v>
      </c>
      <c r="AI72" s="138" t="n">
        <f aca="false">IF(T72&gt;0,(1440-((W72*V72+AS72*AT72)+(Y72*X72+AU72*AV72)+(Z72*AA72+AW72*AX72))/(V72+X72+Z72))/1440,"no data")</f>
        <v>0.635719373219373</v>
      </c>
      <c r="AJ72" s="219" t="n">
        <v>10.3</v>
      </c>
      <c r="AK72" s="220" t="n">
        <v>152.45</v>
      </c>
      <c r="AL72" s="154" t="n">
        <f aca="false">AJ72*AK72</f>
        <v>1570.235</v>
      </c>
      <c r="AM72" s="219" t="n">
        <v>19.31</v>
      </c>
      <c r="AN72" s="221" t="n">
        <v>939</v>
      </c>
      <c r="AO72" s="140" t="n">
        <f aca="false">AM72*AN72</f>
        <v>18132.09</v>
      </c>
      <c r="AP72" s="198" t="n">
        <f aca="false">IF(T72&gt;0,((((AJ72*AK72)+(AM72*AN72))/(T72*1000))*1000000),"no data")</f>
        <v>8667.98284205895</v>
      </c>
      <c r="AQ72" s="199" t="n">
        <f aca="false">R72/24</f>
        <v>95.2708333333333</v>
      </c>
      <c r="AR72" s="199"/>
      <c r="AS72" s="127" t="n">
        <v>22</v>
      </c>
      <c r="AT72" s="144" t="n">
        <v>65</v>
      </c>
      <c r="AU72" s="144" t="n">
        <v>0</v>
      </c>
      <c r="AV72" s="127" t="n">
        <v>0</v>
      </c>
      <c r="AW72" s="144" t="n">
        <v>23</v>
      </c>
      <c r="AX72" s="127" t="n">
        <v>1440</v>
      </c>
      <c r="AY72" s="127" t="n">
        <v>0</v>
      </c>
      <c r="BA72" s="145" t="n">
        <v>310</v>
      </c>
      <c r="BB72" s="145" t="n">
        <v>1101</v>
      </c>
      <c r="BC72" s="145" t="n">
        <v>946</v>
      </c>
      <c r="BD72" s="145" t="n">
        <f aca="false">(BB72-BA72)</f>
        <v>791</v>
      </c>
      <c r="BE72" s="147" t="n">
        <f aca="false">AP72</f>
        <v>8667.98284205895</v>
      </c>
      <c r="BF72" s="145" t="n">
        <f aca="false">AP72</f>
        <v>8667.98284205895</v>
      </c>
      <c r="BG72" s="200" t="n">
        <v>0.586</v>
      </c>
      <c r="BH72" s="145" t="n">
        <v>2.581</v>
      </c>
      <c r="BI72" s="145" t="n">
        <v>31.86</v>
      </c>
      <c r="BJ72" s="145" t="n">
        <v>28.97</v>
      </c>
      <c r="BK72" s="145" t="n">
        <v>22.99</v>
      </c>
      <c r="BL72" s="145" t="n">
        <v>28.19</v>
      </c>
      <c r="BM72" s="145" t="n">
        <v>990.29</v>
      </c>
      <c r="BN72" s="145" t="n">
        <v>50</v>
      </c>
      <c r="BO72" s="145" t="n">
        <v>0.9269</v>
      </c>
      <c r="BP72" s="147" t="n">
        <v>94.76</v>
      </c>
      <c r="BQ72" s="147" t="n">
        <v>86.42</v>
      </c>
      <c r="BR72" s="176" t="n">
        <f aca="false">BQ72-BP72</f>
        <v>-8.34</v>
      </c>
      <c r="BS72" s="145" t="n">
        <v>12346</v>
      </c>
      <c r="BT72" s="145" t="n">
        <v>12256</v>
      </c>
      <c r="BU72" s="222" t="n">
        <f aca="false">BT72-BS72</f>
        <v>-90</v>
      </c>
      <c r="BV72" s="145" t="n">
        <f aca="false">BG72+BH72</f>
        <v>3.167</v>
      </c>
      <c r="BW72" s="147" t="n">
        <v>6.47</v>
      </c>
      <c r="BX72" s="147" t="n">
        <v>24</v>
      </c>
      <c r="BY72" s="147"/>
      <c r="BZ72" s="145" t="n">
        <v>5.25</v>
      </c>
      <c r="CA72" s="145" t="n">
        <v>1.6</v>
      </c>
    </row>
    <row r="73" customFormat="false" ht="13.8" hidden="false" customHeight="false" outlineLevel="0" collapsed="false">
      <c r="A73" s="84"/>
      <c r="B73" s="180" t="n">
        <v>42803</v>
      </c>
      <c r="C73" s="125" t="n">
        <v>62.39</v>
      </c>
      <c r="D73" s="151" t="n">
        <v>0.7078</v>
      </c>
      <c r="E73" s="127" t="n">
        <v>70</v>
      </c>
      <c r="F73" s="127" t="n">
        <v>56</v>
      </c>
      <c r="G73" s="127" t="n">
        <v>24</v>
      </c>
      <c r="H73" s="127" t="n">
        <v>0</v>
      </c>
      <c r="I73" s="127" t="n">
        <v>24</v>
      </c>
      <c r="J73" s="127" t="n">
        <v>0</v>
      </c>
      <c r="K73" s="129" t="n">
        <v>0</v>
      </c>
      <c r="L73" s="129" t="n">
        <v>0</v>
      </c>
      <c r="M73" s="129" t="n">
        <v>0</v>
      </c>
      <c r="N73" s="129" t="n">
        <v>0</v>
      </c>
      <c r="O73" s="129" t="n">
        <v>0</v>
      </c>
      <c r="P73" s="129" t="n">
        <v>0</v>
      </c>
      <c r="Q73" s="173" t="n">
        <v>3718</v>
      </c>
      <c r="R73" s="131" t="n">
        <v>3580</v>
      </c>
      <c r="S73" s="131" t="n">
        <v>3580</v>
      </c>
      <c r="T73" s="196" t="n">
        <v>3531</v>
      </c>
      <c r="U73" s="132" t="n">
        <v>3640</v>
      </c>
      <c r="V73" s="127" t="n">
        <v>48</v>
      </c>
      <c r="W73" s="127" t="n">
        <v>0</v>
      </c>
      <c r="X73" s="127" t="n">
        <v>46</v>
      </c>
      <c r="Y73" s="127" t="n">
        <v>0</v>
      </c>
      <c r="Z73" s="127" t="n">
        <v>63</v>
      </c>
      <c r="AA73" s="127" t="n">
        <v>0</v>
      </c>
      <c r="AB73" s="133" t="n">
        <f aca="false">U73-T73+AY73</f>
        <v>109</v>
      </c>
      <c r="AC73" s="131" t="n">
        <f aca="false">T73-S73</f>
        <v>-49</v>
      </c>
      <c r="AD73" s="127" t="n">
        <v>154</v>
      </c>
      <c r="AE73" s="135" t="n">
        <f aca="false">IF(AD73&gt;0, U73/(AD73*24),"no data")</f>
        <v>0.984848484848485</v>
      </c>
      <c r="AF73" s="136" t="n">
        <f aca="false">IF(Q73&gt;0,Q73/24,"no data")</f>
        <v>154.916666666667</v>
      </c>
      <c r="AG73" s="135" t="n">
        <f aca="false">IF(T73&gt;0,(T73/Q73),"no data")</f>
        <v>0.949704142011834</v>
      </c>
      <c r="AH73" s="137" t="n">
        <f aca="false">(1440-((V73*W73)+(X73*Y73)+(Z73*AA73))/(V73+X73+Z73))/1440</f>
        <v>1</v>
      </c>
      <c r="AI73" s="138" t="n">
        <f aca="false">IF(T73&gt;0,(1440-((W73*V73+AS73*AT73)+(Y73*X73+AU73*AV73)+(Z73*AA73+AW73*AX73))/(V73+X73+Z73))/1440,"no data")</f>
        <v>0.961783439490446</v>
      </c>
      <c r="AJ73" s="219" t="n">
        <v>10.215</v>
      </c>
      <c r="AK73" s="220" t="n">
        <v>152.38</v>
      </c>
      <c r="AL73" s="154" t="n">
        <f aca="false">AJ73*AK73</f>
        <v>1556.5617</v>
      </c>
      <c r="AM73" s="219" t="n">
        <v>31.018</v>
      </c>
      <c r="AN73" s="221" t="n">
        <v>939</v>
      </c>
      <c r="AO73" s="140" t="n">
        <f aca="false">AM73*AN73</f>
        <v>29125.902</v>
      </c>
      <c r="AP73" s="198" t="n">
        <f aca="false">IF(T73&gt;0,((((AJ73*AK73)+(AM73*AN73))/(T73*1000))*1000000),"no data")</f>
        <v>8689.45446049278</v>
      </c>
      <c r="AQ73" s="199" t="n">
        <f aca="false">R73/24</f>
        <v>149.166666666667</v>
      </c>
      <c r="AR73" s="199"/>
      <c r="AS73" s="127" t="n">
        <v>0</v>
      </c>
      <c r="AT73" s="127" t="n">
        <v>0</v>
      </c>
      <c r="AU73" s="127" t="n">
        <v>0</v>
      </c>
      <c r="AV73" s="127" t="n">
        <v>0</v>
      </c>
      <c r="AW73" s="127" t="n">
        <v>6</v>
      </c>
      <c r="AX73" s="127" t="n">
        <v>1440</v>
      </c>
      <c r="AY73" s="127" t="n">
        <v>0</v>
      </c>
      <c r="BA73" s="145" t="n">
        <v>1156</v>
      </c>
      <c r="BB73" s="145" t="n">
        <v>1112</v>
      </c>
      <c r="BC73" s="145" t="n">
        <v>1372</v>
      </c>
      <c r="BD73" s="145" t="n">
        <f aca="false">(BB73-BA73)</f>
        <v>-44</v>
      </c>
      <c r="BE73" s="147" t="n">
        <f aca="false">AP73</f>
        <v>8689.45446049278</v>
      </c>
      <c r="BF73" s="145" t="n">
        <f aca="false">AP73</f>
        <v>8689.45446049278</v>
      </c>
      <c r="BG73" s="200" t="n">
        <v>1.655</v>
      </c>
      <c r="BH73" s="145" t="n">
        <v>1.655</v>
      </c>
      <c r="BI73" s="145" t="n">
        <v>32.39</v>
      </c>
      <c r="BJ73" s="145" t="n">
        <v>29.73</v>
      </c>
      <c r="BK73" s="145" t="n">
        <v>23.55</v>
      </c>
      <c r="BL73" s="145" t="n">
        <v>27.86</v>
      </c>
      <c r="BM73" s="145" t="n">
        <v>988.9</v>
      </c>
      <c r="BN73" s="145" t="n">
        <v>50.02</v>
      </c>
      <c r="BO73" s="145" t="n">
        <v>0.9268</v>
      </c>
      <c r="BP73" s="147" t="n">
        <v>96.61</v>
      </c>
      <c r="BQ73" s="147" t="n">
        <v>86.35</v>
      </c>
      <c r="BR73" s="176" t="n">
        <f aca="false">BQ73-BP73</f>
        <v>-10.26</v>
      </c>
      <c r="BS73" s="145" t="n">
        <v>12230</v>
      </c>
      <c r="BT73" s="145" t="n">
        <v>12308</v>
      </c>
      <c r="BU73" s="222" t="n">
        <f aca="false">BT73-BS73</f>
        <v>78</v>
      </c>
      <c r="BV73" s="145" t="n">
        <f aca="false">BG73+BH73</f>
        <v>3.31</v>
      </c>
      <c r="BW73" s="147" t="n">
        <v>24</v>
      </c>
      <c r="BX73" s="147" t="n">
        <v>24</v>
      </c>
      <c r="BY73" s="147"/>
      <c r="BZ73" s="145" t="n">
        <v>24</v>
      </c>
      <c r="CA73" s="145" t="n">
        <v>5.45</v>
      </c>
    </row>
    <row r="74" customFormat="false" ht="13.8" hidden="false" customHeight="false" outlineLevel="0" collapsed="false">
      <c r="A74" s="84"/>
      <c r="B74" s="180" t="n">
        <v>42804</v>
      </c>
      <c r="C74" s="125" t="n">
        <v>62.61</v>
      </c>
      <c r="D74" s="151" t="n">
        <v>0.6718</v>
      </c>
      <c r="E74" s="127" t="n">
        <v>76</v>
      </c>
      <c r="F74" s="127" t="n">
        <v>54</v>
      </c>
      <c r="G74" s="127" t="n">
        <v>24</v>
      </c>
      <c r="H74" s="127" t="n">
        <v>0</v>
      </c>
      <c r="I74" s="127" t="n">
        <v>24</v>
      </c>
      <c r="J74" s="127" t="n">
        <v>0</v>
      </c>
      <c r="K74" s="129" t="n">
        <v>0</v>
      </c>
      <c r="L74" s="129" t="n">
        <v>0</v>
      </c>
      <c r="M74" s="129" t="n">
        <v>0</v>
      </c>
      <c r="N74" s="129" t="n">
        <v>0</v>
      </c>
      <c r="O74" s="129" t="n">
        <v>0</v>
      </c>
      <c r="P74" s="129" t="n">
        <v>0</v>
      </c>
      <c r="Q74" s="173" t="n">
        <v>3706</v>
      </c>
      <c r="R74" s="131" t="n">
        <v>3595</v>
      </c>
      <c r="S74" s="131" t="n">
        <v>3595</v>
      </c>
      <c r="T74" s="196" t="n">
        <v>3532</v>
      </c>
      <c r="U74" s="132" t="n">
        <v>3641</v>
      </c>
      <c r="V74" s="127" t="n">
        <v>48</v>
      </c>
      <c r="W74" s="127" t="n">
        <v>0</v>
      </c>
      <c r="X74" s="127" t="n">
        <v>47</v>
      </c>
      <c r="Y74" s="127" t="n">
        <v>0</v>
      </c>
      <c r="Z74" s="127" t="n">
        <v>63</v>
      </c>
      <c r="AA74" s="127" t="n">
        <v>0</v>
      </c>
      <c r="AB74" s="133" t="n">
        <f aca="false">U74-T74+AY74</f>
        <v>109</v>
      </c>
      <c r="AC74" s="131" t="n">
        <f aca="false">T74-S74</f>
        <v>-63</v>
      </c>
      <c r="AD74" s="127" t="n">
        <v>154</v>
      </c>
      <c r="AE74" s="135" t="n">
        <f aca="false">IF(AD74&gt;0, U74/(AD74*24),"no data")</f>
        <v>0.985119047619048</v>
      </c>
      <c r="AF74" s="136" t="n">
        <f aca="false">IF(Q74&gt;0,Q74/24,"no data")</f>
        <v>154.416666666667</v>
      </c>
      <c r="AG74" s="135" t="n">
        <f aca="false">IF(T74&gt;0,(T74/Q74),"no data")</f>
        <v>0.953049109552078</v>
      </c>
      <c r="AH74" s="137" t="n">
        <f aca="false">(1440-((V74*W74)+(X74*Y74)+(Z74*AA74))/(V74+X74+Z74))/1440</f>
        <v>1</v>
      </c>
      <c r="AI74" s="138" t="n">
        <f aca="false">IF(T74&gt;0,(1440-((W74*V74+AS74*AT74)+(Y74*X74+AU74*AV74)+(Z74*AA74+AW74*AX74))/(V74+X74+Z74))/1440,"no data")</f>
        <v>0.968354430379747</v>
      </c>
      <c r="AJ74" s="219" t="n">
        <v>10.2</v>
      </c>
      <c r="AK74" s="220" t="n">
        <v>152.16</v>
      </c>
      <c r="AL74" s="154" t="n">
        <f aca="false">AJ74*AK74</f>
        <v>1552.032</v>
      </c>
      <c r="AM74" s="219" t="n">
        <v>31.022</v>
      </c>
      <c r="AN74" s="221" t="n">
        <v>939</v>
      </c>
      <c r="AO74" s="140" t="n">
        <f aca="false">AM74*AN74</f>
        <v>29129.658</v>
      </c>
      <c r="AP74" s="198" t="n">
        <f aca="false">IF(T74&gt;0,((((AJ74*AK74)+(AM74*AN74))/(T74*1000))*1000000),"no data")</f>
        <v>8686.77519818799</v>
      </c>
      <c r="AQ74" s="199" t="n">
        <f aca="false">R74/24</f>
        <v>149.791666666667</v>
      </c>
      <c r="AR74" s="199"/>
      <c r="AS74" s="127" t="n">
        <v>0</v>
      </c>
      <c r="AT74" s="127" t="n">
        <v>0</v>
      </c>
      <c r="AU74" s="127" t="n">
        <v>0</v>
      </c>
      <c r="AV74" s="127" t="n">
        <v>0</v>
      </c>
      <c r="AW74" s="144" t="n">
        <v>5</v>
      </c>
      <c r="AX74" s="127" t="n">
        <v>1440</v>
      </c>
      <c r="AY74" s="127" t="n">
        <v>0</v>
      </c>
      <c r="BA74" s="145" t="n">
        <v>1144</v>
      </c>
      <c r="BB74" s="145" t="n">
        <v>1115</v>
      </c>
      <c r="BC74" s="145" t="n">
        <v>1382</v>
      </c>
      <c r="BD74" s="145" t="n">
        <f aca="false">(BB74-BA74)</f>
        <v>-29</v>
      </c>
      <c r="BE74" s="147" t="n">
        <f aca="false">AP74</f>
        <v>8686.77519818799</v>
      </c>
      <c r="BF74" s="145" t="n">
        <f aca="false">AP74</f>
        <v>8686.77519818799</v>
      </c>
      <c r="BG74" s="200" t="n">
        <v>1.665</v>
      </c>
      <c r="BH74" s="145" t="n">
        <v>1.64</v>
      </c>
      <c r="BI74" s="145" t="n">
        <v>32.58</v>
      </c>
      <c r="BJ74" s="145" t="n">
        <v>29.56</v>
      </c>
      <c r="BK74" s="145" t="n">
        <v>23.68</v>
      </c>
      <c r="BL74" s="145" t="n">
        <v>27.89</v>
      </c>
      <c r="BM74" s="145" t="n">
        <v>988.6</v>
      </c>
      <c r="BN74" s="145" t="n">
        <v>50.02</v>
      </c>
      <c r="BO74" s="145" t="n">
        <v>0.9269</v>
      </c>
      <c r="BP74" s="147" t="n">
        <v>95.18</v>
      </c>
      <c r="BQ74" s="147" t="n">
        <v>86.13</v>
      </c>
      <c r="BR74" s="176" t="n">
        <f aca="false">BQ74-BP74</f>
        <v>-9.05000000000001</v>
      </c>
      <c r="BS74" s="145" t="n">
        <v>12286</v>
      </c>
      <c r="BT74" s="145" t="n">
        <v>12339</v>
      </c>
      <c r="BU74" s="222" t="n">
        <f aca="false">BT74-BS74</f>
        <v>53</v>
      </c>
      <c r="BV74" s="145" t="n">
        <f aca="false">BG74+BH74</f>
        <v>3.305</v>
      </c>
      <c r="BW74" s="147" t="n">
        <v>24</v>
      </c>
      <c r="BX74" s="147" t="n">
        <v>24</v>
      </c>
      <c r="BY74" s="147"/>
      <c r="BZ74" s="145" t="n">
        <v>21.7</v>
      </c>
      <c r="CA74" s="223" t="n">
        <v>8.6</v>
      </c>
    </row>
    <row r="75" customFormat="false" ht="13.8" hidden="false" customHeight="false" outlineLevel="0" collapsed="false">
      <c r="A75" s="84"/>
      <c r="B75" s="180" t="n">
        <v>42805</v>
      </c>
      <c r="C75" s="125" t="n">
        <v>62.05</v>
      </c>
      <c r="D75" s="151" t="n">
        <v>0.6107</v>
      </c>
      <c r="E75" s="127" t="n">
        <v>72</v>
      </c>
      <c r="F75" s="127" t="n">
        <v>51</v>
      </c>
      <c r="G75" s="127" t="n">
        <v>24</v>
      </c>
      <c r="H75" s="127" t="n">
        <v>0</v>
      </c>
      <c r="I75" s="127" t="n">
        <v>24</v>
      </c>
      <c r="J75" s="127" t="n">
        <v>0</v>
      </c>
      <c r="K75" s="127" t="n">
        <v>0</v>
      </c>
      <c r="L75" s="127" t="n">
        <v>0</v>
      </c>
      <c r="M75" s="156" t="n">
        <v>0</v>
      </c>
      <c r="N75" s="156" t="n">
        <v>0</v>
      </c>
      <c r="O75" s="156" t="n">
        <v>0</v>
      </c>
      <c r="P75" s="156" t="n">
        <v>0</v>
      </c>
      <c r="Q75" s="173" t="n">
        <v>3708</v>
      </c>
      <c r="R75" s="131" t="n">
        <v>3604</v>
      </c>
      <c r="S75" s="131" t="n">
        <v>3518</v>
      </c>
      <c r="T75" s="196" t="n">
        <v>3477</v>
      </c>
      <c r="U75" s="132" t="n">
        <v>3582</v>
      </c>
      <c r="V75" s="127" t="n">
        <v>46</v>
      </c>
      <c r="W75" s="127" t="n">
        <v>0</v>
      </c>
      <c r="X75" s="127" t="n">
        <v>47</v>
      </c>
      <c r="Y75" s="127" t="n">
        <v>0</v>
      </c>
      <c r="Z75" s="127" t="n">
        <v>63</v>
      </c>
      <c r="AA75" s="127" t="n">
        <v>0</v>
      </c>
      <c r="AB75" s="133" t="n">
        <f aca="false">U75-T75+AY75</f>
        <v>105</v>
      </c>
      <c r="AC75" s="131" t="n">
        <f aca="false">T75-S75</f>
        <v>-41</v>
      </c>
      <c r="AD75" s="127" t="n">
        <v>154</v>
      </c>
      <c r="AE75" s="135" t="n">
        <f aca="false">IF(AD75&gt;0, U75/(AD75*24),"no data")</f>
        <v>0.969155844155844</v>
      </c>
      <c r="AF75" s="136" t="n">
        <f aca="false">IF(Q75&gt;0,Q75/24,"no data")</f>
        <v>154.5</v>
      </c>
      <c r="AG75" s="135" t="n">
        <f aca="false">IF(T75&gt;0,(T75/Q75),"no data")</f>
        <v>0.937702265372168</v>
      </c>
      <c r="AH75" s="137" t="n">
        <f aca="false">(1440-((V75*W75)+(X75*Y75)+(Z75*AA75))/(V75+X75+Z75))/1440</f>
        <v>1</v>
      </c>
      <c r="AI75" s="138" t="n">
        <f aca="false">IF(T75&gt;0,(1440-((W75*V75+AS75*AT75)+(Y75*X75+AU75*AV75)+(Z75*AA75+AW75*AX75))/(V75+X75+Z75))/1440,"no data")</f>
        <v>0.974937678062678</v>
      </c>
      <c r="AJ75" s="219" t="n">
        <v>10.22</v>
      </c>
      <c r="AK75" s="220" t="n">
        <v>152.3</v>
      </c>
      <c r="AL75" s="154" t="n">
        <f aca="false">AJ75*AK75</f>
        <v>1556.506</v>
      </c>
      <c r="AM75" s="219" t="n">
        <v>30.367</v>
      </c>
      <c r="AN75" s="221" t="n">
        <v>939</v>
      </c>
      <c r="AO75" s="140" t="n">
        <f aca="false">AM75*AN75</f>
        <v>28514.613</v>
      </c>
      <c r="AP75" s="198" t="n">
        <f aca="false">IF(T75&gt;0,((((AJ75*AK75)+(AM75*AN75))/(T75*1000))*1000000),"no data")</f>
        <v>8648.58182341099</v>
      </c>
      <c r="AQ75" s="199" t="n">
        <f aca="false">R75/24</f>
        <v>150.166666666667</v>
      </c>
      <c r="AR75" s="199"/>
      <c r="AS75" s="127" t="n">
        <v>0</v>
      </c>
      <c r="AT75" s="127" t="n">
        <v>0</v>
      </c>
      <c r="AU75" s="127" t="n">
        <v>0</v>
      </c>
      <c r="AV75" s="127" t="n">
        <v>0</v>
      </c>
      <c r="AW75" s="144" t="n">
        <v>5</v>
      </c>
      <c r="AX75" s="127" t="n">
        <v>1126</v>
      </c>
      <c r="AY75" s="127" t="n">
        <v>0</v>
      </c>
      <c r="BA75" s="145" t="n">
        <v>1115</v>
      </c>
      <c r="BB75" s="145" t="n">
        <v>1123</v>
      </c>
      <c r="BC75" s="145" t="n">
        <v>1344</v>
      </c>
      <c r="BD75" s="145" t="n">
        <f aca="false">(BB75-BA75)</f>
        <v>8</v>
      </c>
      <c r="BE75" s="147" t="n">
        <f aca="false">AP75</f>
        <v>8648.58182341099</v>
      </c>
      <c r="BF75" s="145" t="n">
        <f aca="false">AP75</f>
        <v>8648.58182341099</v>
      </c>
      <c r="BG75" s="200" t="n">
        <v>1.404</v>
      </c>
      <c r="BH75" s="145" t="n">
        <v>1.385</v>
      </c>
      <c r="BI75" s="145" t="n">
        <v>31.78</v>
      </c>
      <c r="BJ75" s="145" t="n">
        <v>28.97</v>
      </c>
      <c r="BK75" s="145" t="n">
        <v>23.86</v>
      </c>
      <c r="BL75" s="145" t="n">
        <v>27.79</v>
      </c>
      <c r="BM75" s="145" t="n">
        <v>991.67</v>
      </c>
      <c r="BN75" s="145" t="n">
        <v>50.05</v>
      </c>
      <c r="BO75" s="145" t="n">
        <v>0.9269</v>
      </c>
      <c r="BP75" s="147" t="n">
        <v>91.39</v>
      </c>
      <c r="BQ75" s="147" t="n">
        <v>85.97</v>
      </c>
      <c r="BR75" s="176" t="n">
        <f aca="false">BQ75-BP75</f>
        <v>-5.42</v>
      </c>
      <c r="BS75" s="145" t="n">
        <v>12351</v>
      </c>
      <c r="BT75" s="145" t="n">
        <v>12314</v>
      </c>
      <c r="BU75" s="222" t="n">
        <f aca="false">BT75-BS75</f>
        <v>-37</v>
      </c>
      <c r="BV75" s="145" t="n">
        <f aca="false">BG75+BH75</f>
        <v>2.789</v>
      </c>
      <c r="BW75" s="147" t="n">
        <v>24</v>
      </c>
      <c r="BX75" s="147" t="n">
        <v>24</v>
      </c>
      <c r="BY75" s="147"/>
      <c r="BZ75" s="145" t="n">
        <v>14.3</v>
      </c>
      <c r="CA75" s="145" t="n">
        <v>3.81</v>
      </c>
    </row>
    <row r="76" customFormat="false" ht="13.8" hidden="false" customHeight="false" outlineLevel="0" collapsed="false">
      <c r="A76" s="84" t="s">
        <v>97</v>
      </c>
      <c r="B76" s="180" t="n">
        <v>42806</v>
      </c>
      <c r="C76" s="86" t="n">
        <v>63.3</v>
      </c>
      <c r="D76" s="87" t="n">
        <v>0.584</v>
      </c>
      <c r="E76" s="88" t="n">
        <v>76</v>
      </c>
      <c r="F76" s="88" t="n">
        <v>53</v>
      </c>
      <c r="G76" s="88" t="n">
        <v>24</v>
      </c>
      <c r="H76" s="88" t="n">
        <v>0</v>
      </c>
      <c r="I76" s="88" t="n">
        <v>24</v>
      </c>
      <c r="J76" s="88" t="n">
        <v>0</v>
      </c>
      <c r="K76" s="88" t="n">
        <v>0</v>
      </c>
      <c r="L76" s="88" t="n">
        <v>0</v>
      </c>
      <c r="M76" s="90" t="n">
        <v>0</v>
      </c>
      <c r="N76" s="90" t="n">
        <v>0</v>
      </c>
      <c r="O76" s="90" t="n">
        <v>1</v>
      </c>
      <c r="P76" s="90" t="n">
        <v>0</v>
      </c>
      <c r="Q76" s="164" t="n">
        <v>3702</v>
      </c>
      <c r="R76" s="91" t="n">
        <v>3584</v>
      </c>
      <c r="S76" s="91" t="n">
        <v>3584</v>
      </c>
      <c r="T76" s="165" t="n">
        <v>3535</v>
      </c>
      <c r="U76" s="92" t="n">
        <v>3644</v>
      </c>
      <c r="V76" s="88" t="n">
        <v>46</v>
      </c>
      <c r="W76" s="88" t="n">
        <v>0</v>
      </c>
      <c r="X76" s="88" t="n">
        <v>46</v>
      </c>
      <c r="Y76" s="88" t="n">
        <v>0</v>
      </c>
      <c r="Z76" s="88" t="n">
        <v>63</v>
      </c>
      <c r="AA76" s="88" t="n">
        <v>0</v>
      </c>
      <c r="AB76" s="93" t="n">
        <f aca="false">U76-T76+AY76</f>
        <v>109</v>
      </c>
      <c r="AC76" s="204" t="n">
        <f aca="false">T76-S76</f>
        <v>-49</v>
      </c>
      <c r="AD76" s="88" t="n">
        <v>153</v>
      </c>
      <c r="AE76" s="95" t="n">
        <f aca="false">IF(AD76&gt;0, U76/(AD76*24),"no data")</f>
        <v>0.992374727668845</v>
      </c>
      <c r="AF76" s="96" t="n">
        <f aca="false">IF(Q76&gt;0,Q76/24,"no data")</f>
        <v>154.25</v>
      </c>
      <c r="AG76" s="95" t="n">
        <f aca="false">IF(T76&gt;0,(T76/Q76),"no data")</f>
        <v>0.954889249054565</v>
      </c>
      <c r="AH76" s="97" t="n">
        <f aca="false">(1440-((V76*W76)+(X76*Y76)+(Z76*AA76))/(V76+X76+Z76))/1440</f>
        <v>1</v>
      </c>
      <c r="AI76" s="98" t="n">
        <f aca="false">IF(T76&gt;0,(1440-((W76*V76+AS76*AT76)+(Y76*X76+AU76*AV76)+(Z76*AA76+AW76*AX76))/(V76+X76+Z76))/1440,"no data")</f>
        <v>0.975268817204301</v>
      </c>
      <c r="AJ76" s="117" t="n">
        <v>10.25</v>
      </c>
      <c r="AK76" s="121" t="n">
        <v>152.74</v>
      </c>
      <c r="AL76" s="101" t="n">
        <f aca="false">AJ76*AK76</f>
        <v>1565.585</v>
      </c>
      <c r="AM76" s="117" t="n">
        <v>31.039</v>
      </c>
      <c r="AN76" s="119" t="n">
        <v>939</v>
      </c>
      <c r="AO76" s="103" t="n">
        <f aca="false">AM76*AN76</f>
        <v>29145.621</v>
      </c>
      <c r="AP76" s="183" t="n">
        <f aca="false">IF(T76&gt;0,((((AJ76*AK76)+(AM76*AN76))/(T76*1000))*1000000),"no data")</f>
        <v>8687.75275813296</v>
      </c>
      <c r="AQ76" s="184" t="n">
        <f aca="false">R76/24</f>
        <v>149.333333333333</v>
      </c>
      <c r="AR76" s="184"/>
      <c r="AS76" s="88" t="n">
        <v>0</v>
      </c>
      <c r="AT76" s="106" t="n">
        <v>0</v>
      </c>
      <c r="AU76" s="106" t="n">
        <v>0</v>
      </c>
      <c r="AV76" s="88" t="n">
        <v>0</v>
      </c>
      <c r="AW76" s="106" t="n">
        <v>4</v>
      </c>
      <c r="AX76" s="88" t="n">
        <v>1380</v>
      </c>
      <c r="AY76" s="88" t="n">
        <v>0</v>
      </c>
      <c r="BA76" s="107" t="n">
        <v>1112</v>
      </c>
      <c r="BB76" s="107" t="n">
        <v>1117</v>
      </c>
      <c r="BC76" s="107" t="n">
        <v>1415</v>
      </c>
      <c r="BD76" s="185" t="n">
        <f aca="false">(BB76-BA76)</f>
        <v>5</v>
      </c>
      <c r="BE76" s="107" t="n">
        <f aca="false">AP76</f>
        <v>8687.75275813296</v>
      </c>
      <c r="BF76" s="107" t="n">
        <f aca="false">AP76</f>
        <v>8687.75275813296</v>
      </c>
      <c r="BG76" s="205" t="n">
        <v>1.808</v>
      </c>
      <c r="BH76" s="107" t="n">
        <v>1.808</v>
      </c>
      <c r="BI76" s="107" t="n">
        <v>19.3</v>
      </c>
      <c r="BJ76" s="107" t="n">
        <v>28.9</v>
      </c>
      <c r="BK76" s="107" t="n">
        <v>23.8</v>
      </c>
      <c r="BL76" s="107" t="n">
        <v>27.6</v>
      </c>
      <c r="BM76" s="107" t="n">
        <v>996.1</v>
      </c>
      <c r="BN76" s="107" t="n">
        <v>50</v>
      </c>
      <c r="BO76" s="107" t="n">
        <v>0.9271</v>
      </c>
      <c r="BP76" s="108" t="n">
        <v>91.4</v>
      </c>
      <c r="BQ76" s="108" t="n">
        <v>85.8</v>
      </c>
      <c r="BR76" s="114" t="n">
        <f aca="false">BQ76-BP76</f>
        <v>-5.60000000000001</v>
      </c>
      <c r="BS76" s="107" t="n">
        <v>12359</v>
      </c>
      <c r="BT76" s="107" t="n">
        <v>12363</v>
      </c>
      <c r="BU76" s="186" t="n">
        <f aca="false">BT76-BS76</f>
        <v>4</v>
      </c>
      <c r="BV76" s="107" t="n">
        <f aca="false">BG76+BH76</f>
        <v>3.616</v>
      </c>
      <c r="BW76" s="108" t="n">
        <v>24</v>
      </c>
      <c r="BX76" s="108" t="n">
        <v>24</v>
      </c>
      <c r="BY76" s="108"/>
      <c r="BZ76" s="107" t="n">
        <v>14.6</v>
      </c>
      <c r="CA76" s="107" t="n">
        <v>5.1</v>
      </c>
    </row>
    <row r="77" customFormat="false" ht="13.8" hidden="false" customHeight="false" outlineLevel="0" collapsed="false">
      <c r="A77" s="84"/>
      <c r="B77" s="180" t="n">
        <v>42807</v>
      </c>
      <c r="C77" s="86" t="n">
        <v>64.8</v>
      </c>
      <c r="D77" s="87" t="n">
        <v>0.552</v>
      </c>
      <c r="E77" s="88" t="n">
        <v>76</v>
      </c>
      <c r="F77" s="88" t="n">
        <v>54</v>
      </c>
      <c r="G77" s="88" t="n">
        <v>24</v>
      </c>
      <c r="H77" s="88" t="n">
        <v>0</v>
      </c>
      <c r="I77" s="88" t="n">
        <v>24</v>
      </c>
      <c r="J77" s="88" t="n">
        <v>0</v>
      </c>
      <c r="K77" s="90" t="n">
        <v>0</v>
      </c>
      <c r="L77" s="90" t="n">
        <v>0</v>
      </c>
      <c r="M77" s="90" t="n">
        <v>0</v>
      </c>
      <c r="N77" s="90" t="n">
        <v>0</v>
      </c>
      <c r="O77" s="90" t="n">
        <v>0</v>
      </c>
      <c r="P77" s="90" t="n">
        <v>0</v>
      </c>
      <c r="Q77" s="164" t="n">
        <v>3697</v>
      </c>
      <c r="R77" s="91" t="n">
        <v>3582</v>
      </c>
      <c r="S77" s="91" t="n">
        <v>3582</v>
      </c>
      <c r="T77" s="165" t="n">
        <v>3530</v>
      </c>
      <c r="U77" s="92" t="n">
        <v>3637</v>
      </c>
      <c r="V77" s="88" t="n">
        <v>46</v>
      </c>
      <c r="W77" s="88" t="n">
        <v>0</v>
      </c>
      <c r="X77" s="88" t="n">
        <v>46</v>
      </c>
      <c r="Y77" s="88" t="n">
        <v>0</v>
      </c>
      <c r="Z77" s="88" t="n">
        <v>63</v>
      </c>
      <c r="AA77" s="88" t="n">
        <v>0</v>
      </c>
      <c r="AB77" s="93" t="n">
        <f aca="false">U77-T77+AY77</f>
        <v>107</v>
      </c>
      <c r="AC77" s="204" t="n">
        <f aca="false">T77-S77</f>
        <v>-52</v>
      </c>
      <c r="AD77" s="88" t="n">
        <v>154</v>
      </c>
      <c r="AE77" s="95" t="n">
        <f aca="false">IF(AD77&gt;0, U77/(AD77*24),"no data")</f>
        <v>0.984036796536797</v>
      </c>
      <c r="AF77" s="96" t="n">
        <f aca="false">IF(Q77&gt;0,Q77/24,"no data")</f>
        <v>154.041666666667</v>
      </c>
      <c r="AG77" s="95" t="n">
        <f aca="false">IF(T77&gt;0,(T77/Q77),"no data")</f>
        <v>0.954828239112794</v>
      </c>
      <c r="AH77" s="97" t="n">
        <f aca="false">(1440-((V77*W77)+(X77*Y77)+(Z77*AA77))/(V77+X77+Z77))/1440</f>
        <v>1</v>
      </c>
      <c r="AI77" s="98" t="n">
        <f aca="false">IF(T77&gt;0,(1440-((W77*V77+AS77*AT77)+(Y77*X77+AU77*AV77)+(Z77*AA77+AW77*AX77))/(V77+X77+Z77))/1440,"no data")</f>
        <v>0.974193548387097</v>
      </c>
      <c r="AJ77" s="117" t="n">
        <v>10.012</v>
      </c>
      <c r="AK77" s="121" t="n">
        <v>153.24</v>
      </c>
      <c r="AL77" s="101" t="n">
        <f aca="false">AJ77*AK77</f>
        <v>1534.23888</v>
      </c>
      <c r="AM77" s="117" t="n">
        <v>31.001</v>
      </c>
      <c r="AN77" s="119" t="n">
        <v>939</v>
      </c>
      <c r="AO77" s="103" t="n">
        <f aca="false">AM77*AN77</f>
        <v>29109.939</v>
      </c>
      <c r="AP77" s="183" t="n">
        <f aca="false">IF(T77&gt;0,((((AJ77*AK77)+(AM77*AN77))/(T77*1000))*1000000),"no data")</f>
        <v>8681.07022096318</v>
      </c>
      <c r="AQ77" s="184" t="n">
        <f aca="false">R77/24</f>
        <v>149.25</v>
      </c>
      <c r="AR77" s="184"/>
      <c r="AS77" s="88" t="n">
        <v>0</v>
      </c>
      <c r="AT77" s="106" t="n">
        <v>0</v>
      </c>
      <c r="AU77" s="106" t="n">
        <v>0</v>
      </c>
      <c r="AV77" s="88" t="n">
        <v>0</v>
      </c>
      <c r="AW77" s="106" t="n">
        <v>4</v>
      </c>
      <c r="AX77" s="88" t="n">
        <v>1440</v>
      </c>
      <c r="AY77" s="88" t="n">
        <v>0</v>
      </c>
      <c r="BA77" s="107" t="n">
        <v>1111</v>
      </c>
      <c r="BB77" s="107" t="n">
        <v>1106</v>
      </c>
      <c r="BC77" s="107" t="n">
        <v>1420</v>
      </c>
      <c r="BD77" s="185" t="n">
        <f aca="false">(BB77-BA77)</f>
        <v>-5</v>
      </c>
      <c r="BE77" s="107" t="n">
        <f aca="false">AP77</f>
        <v>8681.07022096318</v>
      </c>
      <c r="BF77" s="107" t="n">
        <f aca="false">AP77</f>
        <v>8681.07022096318</v>
      </c>
      <c r="BG77" s="195" t="n">
        <v>1.846</v>
      </c>
      <c r="BH77" s="112" t="n">
        <v>1.844</v>
      </c>
      <c r="BI77" s="112" t="n">
        <v>31.4</v>
      </c>
      <c r="BJ77" s="112" t="n">
        <v>28.9</v>
      </c>
      <c r="BK77" s="112" t="n">
        <v>23.7</v>
      </c>
      <c r="BL77" s="112" t="n">
        <v>27.7</v>
      </c>
      <c r="BM77" s="112" t="n">
        <v>996.4</v>
      </c>
      <c r="BN77" s="111" t="n">
        <v>50.05</v>
      </c>
      <c r="BO77" s="112" t="n">
        <v>0.9271</v>
      </c>
      <c r="BP77" s="108" t="n">
        <v>91.7</v>
      </c>
      <c r="BQ77" s="108" t="n">
        <v>85.6</v>
      </c>
      <c r="BR77" s="114" t="n">
        <f aca="false">BQ77-BP77</f>
        <v>-6.10000000000001</v>
      </c>
      <c r="BS77" s="107" t="n">
        <v>12385</v>
      </c>
      <c r="BT77" s="107" t="n">
        <v>12427</v>
      </c>
      <c r="BU77" s="186" t="n">
        <f aca="false">BT77-BS77</f>
        <v>42</v>
      </c>
      <c r="BV77" s="107" t="n">
        <f aca="false">BG77+BH77</f>
        <v>3.69</v>
      </c>
      <c r="BW77" s="108" t="n">
        <v>24</v>
      </c>
      <c r="BX77" s="108" t="n">
        <v>24</v>
      </c>
      <c r="BY77" s="108"/>
      <c r="BZ77" s="108" t="n">
        <v>15.4</v>
      </c>
      <c r="CA77" s="108" t="n">
        <v>5.6</v>
      </c>
    </row>
    <row r="78" customFormat="false" ht="13.8" hidden="false" customHeight="false" outlineLevel="0" collapsed="false">
      <c r="A78" s="84"/>
      <c r="B78" s="180" t="n">
        <v>42808</v>
      </c>
      <c r="C78" s="86" t="n">
        <v>65.6</v>
      </c>
      <c r="D78" s="87" t="n">
        <v>0.535</v>
      </c>
      <c r="E78" s="88" t="n">
        <v>76</v>
      </c>
      <c r="F78" s="88" t="n">
        <v>54</v>
      </c>
      <c r="G78" s="88" t="n">
        <v>24</v>
      </c>
      <c r="H78" s="88" t="n">
        <v>0</v>
      </c>
      <c r="I78" s="88" t="n">
        <v>24</v>
      </c>
      <c r="J78" s="88" t="n">
        <v>0</v>
      </c>
      <c r="K78" s="90" t="n">
        <v>0</v>
      </c>
      <c r="L78" s="90" t="n">
        <v>0</v>
      </c>
      <c r="M78" s="90" t="n">
        <v>0</v>
      </c>
      <c r="N78" s="90" t="n">
        <v>0</v>
      </c>
      <c r="O78" s="90" t="n">
        <v>0</v>
      </c>
      <c r="P78" s="90" t="n">
        <v>0</v>
      </c>
      <c r="Q78" s="164" t="n">
        <v>3697</v>
      </c>
      <c r="R78" s="91" t="n">
        <v>3580</v>
      </c>
      <c r="S78" s="91" t="n">
        <v>3580</v>
      </c>
      <c r="T78" s="165" t="n">
        <v>3528</v>
      </c>
      <c r="U78" s="92" t="n">
        <v>3640</v>
      </c>
      <c r="V78" s="88" t="n">
        <v>46</v>
      </c>
      <c r="W78" s="88" t="n">
        <v>0</v>
      </c>
      <c r="X78" s="88" t="n">
        <v>46</v>
      </c>
      <c r="Y78" s="88" t="n">
        <v>0</v>
      </c>
      <c r="Z78" s="106" t="n">
        <v>63</v>
      </c>
      <c r="AA78" s="88" t="n">
        <v>0</v>
      </c>
      <c r="AB78" s="93" t="n">
        <f aca="false">U78-T78+AY78</f>
        <v>112</v>
      </c>
      <c r="AC78" s="204" t="n">
        <f aca="false">T78-S78</f>
        <v>-52</v>
      </c>
      <c r="AD78" s="88" t="n">
        <v>154</v>
      </c>
      <c r="AE78" s="95" t="n">
        <f aca="false">IF(AD78&gt;0, U78/(AD78*24),"no data")</f>
        <v>0.984848484848485</v>
      </c>
      <c r="AF78" s="96" t="n">
        <f aca="false">IF(Q78&gt;0,Q78/24,"no data")</f>
        <v>154.041666666667</v>
      </c>
      <c r="AG78" s="95" t="n">
        <f aca="false">IF(T78&gt;0,(T78/Q78),"no data")</f>
        <v>0.954287259940492</v>
      </c>
      <c r="AH78" s="97" t="n">
        <f aca="false">(1440-((V78*W78)+(X78*Y78)+(Z78*AA78))/(V78+X78+Z78))/1440</f>
        <v>1</v>
      </c>
      <c r="AI78" s="98" t="n">
        <f aca="false">IF(T78&gt;0,(1440-((W78*V78+AS78*AT78)+(Y78*X78+AU78*AV78)+(Z78*AA78+AW78*AX78))/(V78+X78+Z78))/1440,"no data")</f>
        <v>0.974193548387097</v>
      </c>
      <c r="AJ78" s="117" t="n">
        <v>10.002</v>
      </c>
      <c r="AK78" s="121" t="n">
        <v>151.91</v>
      </c>
      <c r="AL78" s="101" t="n">
        <f aca="false">AJ78*AK78</f>
        <v>1519.40382</v>
      </c>
      <c r="AM78" s="117" t="n">
        <v>30.98</v>
      </c>
      <c r="AN78" s="119" t="n">
        <v>939</v>
      </c>
      <c r="AO78" s="103" t="n">
        <f aca="false">AM78*AN78</f>
        <v>29090.22</v>
      </c>
      <c r="AP78" s="183" t="n">
        <f aca="false">IF(T78&gt;0,((((AJ78*AK78)+(AM78*AN78))/(T78*1000))*1000000),"no data")</f>
        <v>8676.19722789116</v>
      </c>
      <c r="AQ78" s="184" t="n">
        <f aca="false">R78/24</f>
        <v>149.166666666667</v>
      </c>
      <c r="AR78" s="184"/>
      <c r="AS78" s="88" t="n">
        <v>0</v>
      </c>
      <c r="AT78" s="106" t="n">
        <v>0</v>
      </c>
      <c r="AU78" s="106" t="n">
        <v>0</v>
      </c>
      <c r="AV78" s="88" t="n">
        <v>0</v>
      </c>
      <c r="AW78" s="106" t="n">
        <v>4</v>
      </c>
      <c r="AX78" s="88" t="n">
        <v>1440</v>
      </c>
      <c r="AY78" s="88" t="n">
        <v>0</v>
      </c>
      <c r="BA78" s="107" t="n">
        <v>1115</v>
      </c>
      <c r="BB78" s="107" t="n">
        <v>1103</v>
      </c>
      <c r="BC78" s="107" t="n">
        <v>1422</v>
      </c>
      <c r="BD78" s="185" t="n">
        <f aca="false">(BB78-BA78)</f>
        <v>-12</v>
      </c>
      <c r="BE78" s="107" t="n">
        <f aca="false">AP78</f>
        <v>8676.19722789116</v>
      </c>
      <c r="BF78" s="107" t="n">
        <f aca="false">AP78</f>
        <v>8676.19722789116</v>
      </c>
      <c r="BG78" s="195" t="n">
        <v>1.893</v>
      </c>
      <c r="BH78" s="112" t="n">
        <v>1.931</v>
      </c>
      <c r="BI78" s="112" t="n">
        <v>31.4</v>
      </c>
      <c r="BJ78" s="112" t="n">
        <v>29.1</v>
      </c>
      <c r="BK78" s="112" t="n">
        <v>23.6</v>
      </c>
      <c r="BL78" s="112" t="n">
        <v>27.7</v>
      </c>
      <c r="BM78" s="163" t="n">
        <v>998.1</v>
      </c>
      <c r="BN78" s="111" t="n">
        <v>50.06</v>
      </c>
      <c r="BO78" s="113" t="n">
        <v>0.9274</v>
      </c>
      <c r="BP78" s="108" t="n">
        <v>92.3</v>
      </c>
      <c r="BQ78" s="108" t="n">
        <v>85.6</v>
      </c>
      <c r="BR78" s="114" t="n">
        <f aca="false">BQ78-BP78</f>
        <v>-6.7</v>
      </c>
      <c r="BS78" s="107" t="n">
        <v>12393</v>
      </c>
      <c r="BT78" s="107" t="n">
        <v>12464</v>
      </c>
      <c r="BU78" s="186" t="n">
        <f aca="false">BT78-BS78</f>
        <v>71</v>
      </c>
      <c r="BV78" s="107" t="n">
        <f aca="false">BG78+BH78</f>
        <v>3.824</v>
      </c>
      <c r="BW78" s="108" t="n">
        <v>24</v>
      </c>
      <c r="BX78" s="108" t="n">
        <v>24</v>
      </c>
      <c r="BY78" s="108"/>
      <c r="BZ78" s="107" t="n">
        <v>17.3</v>
      </c>
      <c r="CA78" s="107" t="n">
        <v>2.3</v>
      </c>
    </row>
    <row r="79" customFormat="false" ht="13.8" hidden="false" customHeight="false" outlineLevel="0" collapsed="false">
      <c r="A79" s="84"/>
      <c r="B79" s="180" t="n">
        <v>42809</v>
      </c>
      <c r="C79" s="86" t="n">
        <v>66.3</v>
      </c>
      <c r="D79" s="87" t="n">
        <v>0.592</v>
      </c>
      <c r="E79" s="88" t="n">
        <v>73</v>
      </c>
      <c r="F79" s="88" t="n">
        <v>60</v>
      </c>
      <c r="G79" s="88" t="n">
        <v>24</v>
      </c>
      <c r="H79" s="88" t="n">
        <v>0</v>
      </c>
      <c r="I79" s="88" t="n">
        <v>24</v>
      </c>
      <c r="J79" s="88" t="n">
        <v>0</v>
      </c>
      <c r="K79" s="90" t="n">
        <v>0</v>
      </c>
      <c r="L79" s="90" t="n">
        <v>0</v>
      </c>
      <c r="M79" s="90" t="n">
        <v>0</v>
      </c>
      <c r="N79" s="90" t="n">
        <v>0</v>
      </c>
      <c r="O79" s="90" t="n">
        <v>0</v>
      </c>
      <c r="P79" s="90" t="n">
        <v>0</v>
      </c>
      <c r="Q79" s="164" t="n">
        <v>3690</v>
      </c>
      <c r="R79" s="91" t="n">
        <v>3584</v>
      </c>
      <c r="S79" s="91" t="n">
        <v>3584</v>
      </c>
      <c r="T79" s="165" t="n">
        <v>3526</v>
      </c>
      <c r="U79" s="92" t="n">
        <v>3631</v>
      </c>
      <c r="V79" s="88" t="n">
        <v>47</v>
      </c>
      <c r="W79" s="88" t="n">
        <v>0</v>
      </c>
      <c r="X79" s="88" t="n">
        <v>45</v>
      </c>
      <c r="Y79" s="88" t="n">
        <v>0</v>
      </c>
      <c r="Z79" s="88" t="n">
        <v>63</v>
      </c>
      <c r="AA79" s="88" t="n">
        <v>0</v>
      </c>
      <c r="AB79" s="93" t="n">
        <f aca="false">U79-T79+AY79</f>
        <v>105</v>
      </c>
      <c r="AC79" s="204" t="n">
        <f aca="false">T79-S79</f>
        <v>-58</v>
      </c>
      <c r="AD79" s="88" t="n">
        <v>154</v>
      </c>
      <c r="AE79" s="95" t="n">
        <f aca="false">IF(AD79&gt;0, U79/(AD79*24),"no data")</f>
        <v>0.98241341991342</v>
      </c>
      <c r="AF79" s="96" t="n">
        <f aca="false">IF(Q79&gt;0,Q79/24,"no data")</f>
        <v>153.75</v>
      </c>
      <c r="AG79" s="95" t="n">
        <f aca="false">IF(T79&gt;0,(T79/Q79),"no data")</f>
        <v>0.955555555555556</v>
      </c>
      <c r="AH79" s="97" t="n">
        <f aca="false">(1440-((V79*W79)+(X79*Y79)+(Z79*AA79))/(V79+X79+Z79))/1440</f>
        <v>1</v>
      </c>
      <c r="AI79" s="98" t="n">
        <f aca="false">IF(T79&gt;0,(1440-((W79*V79+AS79*AT79)+(Y79*X79+AU79*AV79)+(Z79*AA79+AW79*AX79))/(V79+X79+Z79))/1440,"no data")</f>
        <v>0.967741935483871</v>
      </c>
      <c r="AJ79" s="117" t="n">
        <v>10</v>
      </c>
      <c r="AK79" s="121" t="n">
        <v>152.33</v>
      </c>
      <c r="AL79" s="101" t="n">
        <f aca="false">AJ79*AK79</f>
        <v>1523.3</v>
      </c>
      <c r="AM79" s="117" t="n">
        <v>31.173</v>
      </c>
      <c r="AN79" s="119" t="n">
        <v>939</v>
      </c>
      <c r="AO79" s="103" t="n">
        <f aca="false">AM79*AN79</f>
        <v>29271.447</v>
      </c>
      <c r="AP79" s="183" t="n">
        <f aca="false">IF(T79&gt;0,((((AJ79*AK79)+(AM79*AN79))/(T79*1000))*1000000),"no data")</f>
        <v>8733.62081678956</v>
      </c>
      <c r="AQ79" s="184" t="n">
        <f aca="false">R79/24</f>
        <v>149.333333333333</v>
      </c>
      <c r="AR79" s="184"/>
      <c r="AS79" s="88" t="n">
        <v>0</v>
      </c>
      <c r="AT79" s="106" t="n">
        <v>0</v>
      </c>
      <c r="AU79" s="106" t="n">
        <v>0</v>
      </c>
      <c r="AV79" s="88" t="n">
        <v>0</v>
      </c>
      <c r="AW79" s="106" t="n">
        <v>5</v>
      </c>
      <c r="AX79" s="88" t="n">
        <v>1440</v>
      </c>
      <c r="AY79" s="88" t="n">
        <v>0</v>
      </c>
      <c r="BA79" s="107" t="n">
        <v>1139</v>
      </c>
      <c r="BB79" s="107" t="n">
        <v>1091</v>
      </c>
      <c r="BC79" s="107" t="n">
        <v>1401</v>
      </c>
      <c r="BD79" s="185" t="n">
        <f aca="false">(BB79-BA79)</f>
        <v>-48</v>
      </c>
      <c r="BE79" s="107" t="n">
        <f aca="false">AP79</f>
        <v>8733.62081678956</v>
      </c>
      <c r="BF79" s="107" t="n">
        <f aca="false">AP79</f>
        <v>8733.62081678956</v>
      </c>
      <c r="BG79" s="195" t="n">
        <v>1.752</v>
      </c>
      <c r="BH79" s="112" t="n">
        <v>1.752</v>
      </c>
      <c r="BI79" s="112" t="n">
        <v>31.9</v>
      </c>
      <c r="BJ79" s="112" t="n">
        <v>29.5</v>
      </c>
      <c r="BK79" s="112" t="n">
        <v>23.4</v>
      </c>
      <c r="BL79" s="112" t="n">
        <v>27.6</v>
      </c>
      <c r="BM79" s="112" t="n">
        <v>997.08</v>
      </c>
      <c r="BN79" s="111" t="n">
        <v>50.01</v>
      </c>
      <c r="BO79" s="112" t="n">
        <v>0.9281</v>
      </c>
      <c r="BP79" s="108" t="n">
        <v>95.6</v>
      </c>
      <c r="BQ79" s="108" t="n">
        <v>85.7</v>
      </c>
      <c r="BR79" s="114" t="n">
        <f aca="false">BQ79-BP79</f>
        <v>-9.89999999999999</v>
      </c>
      <c r="BS79" s="107" t="n">
        <v>12336</v>
      </c>
      <c r="BT79" s="107" t="n">
        <v>12484</v>
      </c>
      <c r="BU79" s="186" t="n">
        <f aca="false">BT79-BS79</f>
        <v>148</v>
      </c>
      <c r="BV79" s="107" t="n">
        <f aca="false">BG79+BH79</f>
        <v>3.504</v>
      </c>
      <c r="BW79" s="108" t="n">
        <v>24</v>
      </c>
      <c r="BX79" s="108" t="n">
        <v>24</v>
      </c>
      <c r="BY79" s="108"/>
      <c r="BZ79" s="107" t="n">
        <v>24</v>
      </c>
      <c r="CA79" s="107" t="n">
        <v>7.12</v>
      </c>
    </row>
    <row r="80" customFormat="false" ht="13.8" hidden="false" customHeight="false" outlineLevel="0" collapsed="false">
      <c r="A80" s="84"/>
      <c r="B80" s="180" t="n">
        <v>42810</v>
      </c>
      <c r="C80" s="86" t="n">
        <v>70.4</v>
      </c>
      <c r="D80" s="87" t="n">
        <v>0.572</v>
      </c>
      <c r="E80" s="89" t="n">
        <v>81</v>
      </c>
      <c r="F80" s="89" t="n">
        <v>61</v>
      </c>
      <c r="G80" s="89" t="n">
        <v>24</v>
      </c>
      <c r="H80" s="89" t="n">
        <v>0</v>
      </c>
      <c r="I80" s="89" t="n">
        <v>24</v>
      </c>
      <c r="J80" s="89" t="n">
        <v>0</v>
      </c>
      <c r="K80" s="208" t="n">
        <v>0</v>
      </c>
      <c r="L80" s="208" t="n">
        <v>0</v>
      </c>
      <c r="M80" s="208" t="n">
        <v>0</v>
      </c>
      <c r="N80" s="208" t="n">
        <v>0</v>
      </c>
      <c r="O80" s="208" t="n">
        <v>15</v>
      </c>
      <c r="P80" s="208" t="n">
        <v>47</v>
      </c>
      <c r="Q80" s="164" t="n">
        <v>3675</v>
      </c>
      <c r="R80" s="91" t="n">
        <v>3606</v>
      </c>
      <c r="S80" s="91" t="n">
        <v>3606</v>
      </c>
      <c r="T80" s="224" t="n">
        <v>3545</v>
      </c>
      <c r="U80" s="92" t="n">
        <v>3654</v>
      </c>
      <c r="V80" s="88" t="n">
        <v>47</v>
      </c>
      <c r="W80" s="89" t="n">
        <v>0</v>
      </c>
      <c r="X80" s="89" t="n">
        <v>45</v>
      </c>
      <c r="Y80" s="89" t="n">
        <v>0</v>
      </c>
      <c r="Z80" s="89" t="n">
        <v>63</v>
      </c>
      <c r="AA80" s="89" t="n">
        <v>0</v>
      </c>
      <c r="AB80" s="93" t="n">
        <f aca="false">U80-T80+AY80</f>
        <v>109</v>
      </c>
      <c r="AC80" s="204" t="n">
        <f aca="false">T80-S80</f>
        <v>-61</v>
      </c>
      <c r="AD80" s="89" t="n">
        <v>155</v>
      </c>
      <c r="AE80" s="209" t="n">
        <f aca="false">IF(AD80&gt;0, U80/(AD80*24),"no data")</f>
        <v>0.982258064516129</v>
      </c>
      <c r="AF80" s="96" t="n">
        <f aca="false">IF(Q80&gt;0,Q80/24,"no data")</f>
        <v>153.125</v>
      </c>
      <c r="AG80" s="95" t="n">
        <f aca="false">IF(T80&gt;0,(T80/Q80),"no data")</f>
        <v>0.964625850340136</v>
      </c>
      <c r="AH80" s="97" t="n">
        <f aca="false">(1440-((V80*W80)+(X80*Y80)+(Z80*AA80))/(V80+X80+Z80))/1440</f>
        <v>1</v>
      </c>
      <c r="AI80" s="98" t="n">
        <f aca="false">IF(T80&gt;0,(1440-((W80*V80+AS80*AT80)+(Y80*X80+AU80*AV80)+(Z80*AA80+AW80*AX80))/(V80+X80+Z80))/1440,"no data")</f>
        <v>0.988956093189964</v>
      </c>
      <c r="AJ80" s="117" t="n">
        <v>10.178</v>
      </c>
      <c r="AK80" s="121" t="n">
        <v>151.97</v>
      </c>
      <c r="AL80" s="101" t="n">
        <f aca="false">AJ80*AK80</f>
        <v>1546.75066</v>
      </c>
      <c r="AM80" s="117" t="n">
        <v>31.18</v>
      </c>
      <c r="AN80" s="119" t="n">
        <v>939</v>
      </c>
      <c r="AO80" s="103" t="n">
        <f aca="false">AM80*AN80</f>
        <v>29278.02</v>
      </c>
      <c r="AP80" s="183" t="n">
        <f aca="false">IF(T80&gt;0,((((AJ80*AK80)+(AM80*AN80))/(T80*1000))*1000000),"no data")</f>
        <v>8695.28086318759</v>
      </c>
      <c r="AQ80" s="184" t="n">
        <f aca="false">R80/24</f>
        <v>150.25</v>
      </c>
      <c r="AR80" s="184"/>
      <c r="AS80" s="88" t="n">
        <v>0</v>
      </c>
      <c r="AT80" s="210" t="n">
        <v>0</v>
      </c>
      <c r="AU80" s="210" t="n">
        <v>0</v>
      </c>
      <c r="AV80" s="89" t="n">
        <v>0</v>
      </c>
      <c r="AW80" s="210" t="n">
        <v>5</v>
      </c>
      <c r="AX80" s="89" t="n">
        <v>493</v>
      </c>
      <c r="AY80" s="89" t="n">
        <v>0</v>
      </c>
      <c r="BA80" s="107" t="n">
        <v>1120</v>
      </c>
      <c r="BB80" s="107" t="n">
        <v>1082</v>
      </c>
      <c r="BC80" s="107" t="n">
        <v>1452</v>
      </c>
      <c r="BD80" s="185" t="n">
        <f aca="false">(BB80-BA80)</f>
        <v>-38</v>
      </c>
      <c r="BE80" s="107" t="n">
        <f aca="false">AP80</f>
        <v>8695.28086318759</v>
      </c>
      <c r="BF80" s="107" t="n">
        <f aca="false">AP80</f>
        <v>8695.28086318759</v>
      </c>
      <c r="BG80" s="195" t="n">
        <v>2.078</v>
      </c>
      <c r="BH80" s="112" t="n">
        <v>2.078</v>
      </c>
      <c r="BI80" s="112" t="n">
        <v>31.4</v>
      </c>
      <c r="BJ80" s="112" t="n">
        <v>29.2</v>
      </c>
      <c r="BK80" s="112" t="n">
        <v>23.3</v>
      </c>
      <c r="BL80" s="112" t="n">
        <v>27.5</v>
      </c>
      <c r="BM80" s="112" t="n">
        <v>994.58</v>
      </c>
      <c r="BN80" s="111" t="n">
        <v>50.03</v>
      </c>
      <c r="BO80" s="112" t="n">
        <v>0.9276</v>
      </c>
      <c r="BP80" s="108" t="n">
        <v>95.3</v>
      </c>
      <c r="BQ80" s="108" t="n">
        <v>85.7</v>
      </c>
      <c r="BR80" s="114" t="n">
        <f aca="false">BQ80-BP80</f>
        <v>-9.59999999999999</v>
      </c>
      <c r="BS80" s="107" t="n">
        <v>12388</v>
      </c>
      <c r="BT80" s="107" t="n">
        <v>12526</v>
      </c>
      <c r="BU80" s="186" t="n">
        <f aca="false">BT80-BS80</f>
        <v>138</v>
      </c>
      <c r="BV80" s="107" t="n">
        <f aca="false">BG80+BH80</f>
        <v>4.156</v>
      </c>
      <c r="BW80" s="108" t="n">
        <v>24</v>
      </c>
      <c r="BX80" s="108" t="n">
        <v>24</v>
      </c>
      <c r="BY80" s="108"/>
      <c r="BZ80" s="107" t="n">
        <v>24</v>
      </c>
      <c r="CA80" s="107" t="n">
        <v>9.75</v>
      </c>
    </row>
    <row r="81" customFormat="false" ht="13.8" hidden="false" customHeight="false" outlineLevel="0" collapsed="false">
      <c r="A81" s="84"/>
      <c r="B81" s="180" t="n">
        <v>42811</v>
      </c>
      <c r="C81" s="86" t="n">
        <v>72.4</v>
      </c>
      <c r="D81" s="87" t="n">
        <v>0.575</v>
      </c>
      <c r="E81" s="170" t="n">
        <v>84</v>
      </c>
      <c r="F81" s="170" t="n">
        <v>61</v>
      </c>
      <c r="G81" s="88" t="n">
        <v>24</v>
      </c>
      <c r="H81" s="88" t="n">
        <v>0</v>
      </c>
      <c r="I81" s="88" t="n">
        <v>24</v>
      </c>
      <c r="J81" s="88" t="n">
        <v>0</v>
      </c>
      <c r="K81" s="90" t="n">
        <v>0</v>
      </c>
      <c r="L81" s="90" t="n">
        <v>0</v>
      </c>
      <c r="M81" s="90" t="n">
        <v>0</v>
      </c>
      <c r="N81" s="90" t="n">
        <v>0</v>
      </c>
      <c r="O81" s="90" t="n">
        <v>24</v>
      </c>
      <c r="P81" s="90" t="n">
        <v>0</v>
      </c>
      <c r="Q81" s="164" t="n">
        <v>3657</v>
      </c>
      <c r="R81" s="91" t="n">
        <v>3603</v>
      </c>
      <c r="S81" s="91" t="n">
        <v>3603</v>
      </c>
      <c r="T81" s="224" t="n">
        <v>3539</v>
      </c>
      <c r="U81" s="92" t="n">
        <v>3648</v>
      </c>
      <c r="V81" s="88" t="n">
        <v>46</v>
      </c>
      <c r="W81" s="88" t="n">
        <v>0</v>
      </c>
      <c r="X81" s="88" t="n">
        <v>44</v>
      </c>
      <c r="Y81" s="88" t="n">
        <v>0</v>
      </c>
      <c r="Z81" s="88" t="n">
        <v>61</v>
      </c>
      <c r="AA81" s="88" t="n">
        <v>0</v>
      </c>
      <c r="AB81" s="93" t="n">
        <f aca="false">U81-T81+AY81</f>
        <v>109</v>
      </c>
      <c r="AC81" s="204" t="n">
        <f aca="false">T81-S81</f>
        <v>-64</v>
      </c>
      <c r="AD81" s="89" t="n">
        <v>154</v>
      </c>
      <c r="AE81" s="95" t="n">
        <f aca="false">IF(AD81&gt;0, U81/(AD81*24),"no data")</f>
        <v>0.987012987012987</v>
      </c>
      <c r="AF81" s="96" t="n">
        <f aca="false">IF(Q81&gt;0,Q81/24,"no data")</f>
        <v>152.375</v>
      </c>
      <c r="AG81" s="95" t="n">
        <f aca="false">IF(T81&gt;0,(T81/Q81),"no data")</f>
        <v>0.967733114574788</v>
      </c>
      <c r="AH81" s="97" t="n">
        <f aca="false">(1440-((V81*W81)+(X81*Y81)+(Z81*AA81))/(V81+X81+Z81))/1440</f>
        <v>1</v>
      </c>
      <c r="AI81" s="98" t="n">
        <f aca="false">IF(T81&gt;0,(1440-((W81*V81+AS81*AT81)+(Y81*X81+AU81*AV81)+(Z81*AA81+AW81*AX81))/(V81+X81+Z81))/1440,"no data")</f>
        <v>1</v>
      </c>
      <c r="AJ81" s="117" t="n">
        <v>10.378</v>
      </c>
      <c r="AK81" s="121" t="n">
        <v>154.36</v>
      </c>
      <c r="AL81" s="101" t="n">
        <f aca="false">AJ81*AK81</f>
        <v>1601.94808</v>
      </c>
      <c r="AM81" s="117" t="n">
        <v>31.02</v>
      </c>
      <c r="AN81" s="119" t="n">
        <v>940</v>
      </c>
      <c r="AO81" s="103" t="n">
        <f aca="false">AM81*AN81</f>
        <v>29158.8</v>
      </c>
      <c r="AP81" s="183" t="n">
        <f aca="false">IF(T81&gt;0,((((AJ81*AK81)+(AM81*AN81))/(T81*1000))*1000000),"no data")</f>
        <v>8691.93220683809</v>
      </c>
      <c r="AQ81" s="184" t="n">
        <f aca="false">R81/24</f>
        <v>150.125</v>
      </c>
      <c r="AR81" s="184"/>
      <c r="AS81" s="88" t="n">
        <v>0</v>
      </c>
      <c r="AT81" s="106" t="n">
        <v>0</v>
      </c>
      <c r="AU81" s="106" t="n">
        <v>0</v>
      </c>
      <c r="AV81" s="88" t="n">
        <v>0</v>
      </c>
      <c r="AW81" s="106" t="n">
        <v>0</v>
      </c>
      <c r="AX81" s="88" t="n">
        <v>0</v>
      </c>
      <c r="AY81" s="88" t="n">
        <v>0</v>
      </c>
      <c r="BA81" s="107" t="n">
        <v>1107</v>
      </c>
      <c r="BB81" s="107" t="n">
        <v>1067</v>
      </c>
      <c r="BC81" s="107" t="n">
        <v>1474</v>
      </c>
      <c r="BD81" s="185" t="n">
        <f aca="false">(BB81-BA81)</f>
        <v>-40</v>
      </c>
      <c r="BE81" s="107" t="n">
        <f aca="false">AP81</f>
        <v>8691.93220683809</v>
      </c>
      <c r="BF81" s="107" t="n">
        <f aca="false">AP81</f>
        <v>8691.93220683809</v>
      </c>
      <c r="BG81" s="195" t="n">
        <v>2.263</v>
      </c>
      <c r="BH81" s="112" t="n">
        <v>2.261</v>
      </c>
      <c r="BI81" s="112" t="n">
        <v>31.2</v>
      </c>
      <c r="BJ81" s="112" t="n">
        <v>28.9</v>
      </c>
      <c r="BK81" s="112" t="n">
        <v>23</v>
      </c>
      <c r="BL81" s="112" t="n">
        <v>27.5</v>
      </c>
      <c r="BM81" s="112" t="n">
        <v>992.22</v>
      </c>
      <c r="BN81" s="111" t="n">
        <v>50</v>
      </c>
      <c r="BO81" s="112" t="n">
        <v>0.9272</v>
      </c>
      <c r="BP81" s="108" t="n">
        <v>95.2</v>
      </c>
      <c r="BQ81" s="108" t="n">
        <v>85.7</v>
      </c>
      <c r="BR81" s="114" t="n">
        <f aca="false">BQ81-BP81</f>
        <v>-9.5</v>
      </c>
      <c r="BS81" s="107" t="n">
        <v>12414</v>
      </c>
      <c r="BT81" s="107" t="n">
        <v>12564</v>
      </c>
      <c r="BU81" s="186" t="n">
        <f aca="false">BT81-BS81</f>
        <v>150</v>
      </c>
      <c r="BV81" s="107" t="n">
        <f aca="false">BG81+BH81</f>
        <v>4.524</v>
      </c>
      <c r="BW81" s="108" t="n">
        <v>24</v>
      </c>
      <c r="BX81" s="108" t="n">
        <v>24</v>
      </c>
      <c r="BY81" s="108"/>
      <c r="BZ81" s="107" t="n">
        <v>24</v>
      </c>
      <c r="CA81" s="107" t="n">
        <v>7.16</v>
      </c>
    </row>
    <row r="82" customFormat="false" ht="13.8" hidden="false" customHeight="false" outlineLevel="0" collapsed="false">
      <c r="A82" s="84"/>
      <c r="B82" s="180" t="n">
        <v>42812</v>
      </c>
      <c r="C82" s="86" t="n">
        <v>73.4</v>
      </c>
      <c r="D82" s="87" t="n">
        <v>0.555</v>
      </c>
      <c r="E82" s="89" t="n">
        <v>85</v>
      </c>
      <c r="F82" s="89" t="n">
        <v>63</v>
      </c>
      <c r="G82" s="88" t="n">
        <v>24</v>
      </c>
      <c r="H82" s="88" t="n">
        <v>0</v>
      </c>
      <c r="I82" s="88" t="n">
        <v>24</v>
      </c>
      <c r="J82" s="88" t="n">
        <v>0</v>
      </c>
      <c r="K82" s="90" t="n">
        <v>0</v>
      </c>
      <c r="L82" s="90" t="n">
        <v>0</v>
      </c>
      <c r="M82" s="90" t="n">
        <v>0</v>
      </c>
      <c r="N82" s="90" t="n">
        <v>0</v>
      </c>
      <c r="O82" s="90" t="n">
        <v>24</v>
      </c>
      <c r="P82" s="90" t="n">
        <v>0</v>
      </c>
      <c r="Q82" s="164" t="n">
        <v>3653</v>
      </c>
      <c r="R82" s="91" t="n">
        <v>3597</v>
      </c>
      <c r="S82" s="91" t="n">
        <v>3597</v>
      </c>
      <c r="T82" s="165" t="n">
        <v>3538</v>
      </c>
      <c r="U82" s="92" t="n">
        <v>3646</v>
      </c>
      <c r="V82" s="88" t="n">
        <v>46</v>
      </c>
      <c r="W82" s="89" t="n">
        <v>0</v>
      </c>
      <c r="X82" s="89" t="n">
        <v>44</v>
      </c>
      <c r="Y82" s="89" t="n">
        <v>0</v>
      </c>
      <c r="Z82" s="89" t="n">
        <v>62</v>
      </c>
      <c r="AA82" s="89" t="n">
        <v>0</v>
      </c>
      <c r="AB82" s="93" t="n">
        <f aca="false">U82-T82+AY82</f>
        <v>108</v>
      </c>
      <c r="AC82" s="204" t="n">
        <f aca="false">T82-S82</f>
        <v>-59</v>
      </c>
      <c r="AD82" s="89" t="n">
        <v>155</v>
      </c>
      <c r="AE82" s="95" t="n">
        <f aca="false">IF(AD82&gt;0, U82/(AD82*24),"no data")</f>
        <v>0.98010752688172</v>
      </c>
      <c r="AF82" s="96" t="n">
        <f aca="false">IF(Q82&gt;0,Q82/24,"no data")</f>
        <v>152.208333333333</v>
      </c>
      <c r="AG82" s="95" t="n">
        <f aca="false">IF(T82&gt;0,(T82/Q82),"no data")</f>
        <v>0.968519025458527</v>
      </c>
      <c r="AH82" s="97" t="n">
        <f aca="false">(1440-((V82*W82)+(X82*Y82)+(Z82*AA82))/(V82+X82+Z82))/1440</f>
        <v>1</v>
      </c>
      <c r="AI82" s="98" t="n">
        <f aca="false">IF(T82&gt;0,(1440-((W82*V82+AS82*AT82)+(Y82*X82+AU82*AV82)+(Z82*AA82+AW82*AX82))/(V82+X82+Z82))/1440,"no data")</f>
        <v>1</v>
      </c>
      <c r="AJ82" s="117" t="n">
        <v>10.449</v>
      </c>
      <c r="AK82" s="121" t="n">
        <v>150.57</v>
      </c>
      <c r="AL82" s="101" t="n">
        <f aca="false">AJ82*AK82</f>
        <v>1573.30593</v>
      </c>
      <c r="AM82" s="117" t="n">
        <v>31.083</v>
      </c>
      <c r="AN82" s="119" t="n">
        <v>940</v>
      </c>
      <c r="AO82" s="103" t="n">
        <f aca="false">AM82*AN82</f>
        <v>29218.02</v>
      </c>
      <c r="AP82" s="183" t="n">
        <f aca="false">IF(T82&gt;0,((((AJ82*AK82)+(AM82*AN82))/(T82*1000))*1000000),"no data")</f>
        <v>8703.03163651781</v>
      </c>
      <c r="AQ82" s="184" t="n">
        <f aca="false">R82/24</f>
        <v>149.875</v>
      </c>
      <c r="AR82" s="184"/>
      <c r="AS82" s="88" t="n">
        <v>0</v>
      </c>
      <c r="AT82" s="106" t="n">
        <v>0</v>
      </c>
      <c r="AU82" s="106" t="n">
        <v>0</v>
      </c>
      <c r="AV82" s="88" t="n">
        <v>0</v>
      </c>
      <c r="AW82" s="106" t="n">
        <v>0</v>
      </c>
      <c r="AX82" s="88" t="n">
        <v>0</v>
      </c>
      <c r="AY82" s="88" t="n">
        <v>0</v>
      </c>
      <c r="BA82" s="107" t="n">
        <v>1101</v>
      </c>
      <c r="BB82" s="107" t="n">
        <v>1064</v>
      </c>
      <c r="BC82" s="107" t="n">
        <v>1481</v>
      </c>
      <c r="BD82" s="185" t="n">
        <f aca="false">(BB82-BA82)</f>
        <v>-37</v>
      </c>
      <c r="BE82" s="107" t="n">
        <f aca="false">AP82</f>
        <v>8703.03163651781</v>
      </c>
      <c r="BF82" s="107" t="n">
        <f aca="false">AP82</f>
        <v>8703.03163651781</v>
      </c>
      <c r="BG82" s="195" t="n">
        <v>2.328</v>
      </c>
      <c r="BH82" s="112" t="n">
        <v>2.328</v>
      </c>
      <c r="BI82" s="112" t="n">
        <v>31.1</v>
      </c>
      <c r="BJ82" s="112" t="n">
        <v>28.8</v>
      </c>
      <c r="BK82" s="112" t="n">
        <v>22.9</v>
      </c>
      <c r="BL82" s="112" t="n">
        <v>27.6</v>
      </c>
      <c r="BM82" s="112" t="n">
        <v>990.67</v>
      </c>
      <c r="BN82" s="111" t="n">
        <v>50.03</v>
      </c>
      <c r="BO82" s="112" t="n">
        <v>0.928</v>
      </c>
      <c r="BP82" s="108" t="n">
        <v>94.9</v>
      </c>
      <c r="BQ82" s="108" t="n">
        <v>85.6</v>
      </c>
      <c r="BR82" s="114" t="n">
        <f aca="false">BQ82-BP82</f>
        <v>-9.30000000000001</v>
      </c>
      <c r="BS82" s="107" t="n">
        <v>12420</v>
      </c>
      <c r="BT82" s="107" t="n">
        <v>12569</v>
      </c>
      <c r="BU82" s="186" t="n">
        <f aca="false">BT82-BS82</f>
        <v>149</v>
      </c>
      <c r="BV82" s="107" t="n">
        <f aca="false">BG82+BH82</f>
        <v>4.656</v>
      </c>
      <c r="BW82" s="108" t="n">
        <v>24</v>
      </c>
      <c r="BX82" s="108" t="n">
        <v>24</v>
      </c>
      <c r="BY82" s="108"/>
      <c r="BZ82" s="107" t="n">
        <v>24</v>
      </c>
      <c r="CA82" s="107" t="n">
        <v>7.58</v>
      </c>
    </row>
    <row r="83" customFormat="false" ht="13.8" hidden="false" customHeight="false" outlineLevel="0" collapsed="false">
      <c r="A83" s="84" t="s">
        <v>98</v>
      </c>
      <c r="B83" s="180" t="n">
        <v>42813</v>
      </c>
      <c r="C83" s="125" t="n">
        <v>75.7</v>
      </c>
      <c r="D83" s="151" t="n">
        <v>0.531</v>
      </c>
      <c r="E83" s="128" t="n">
        <v>91</v>
      </c>
      <c r="F83" s="128" t="n">
        <v>65</v>
      </c>
      <c r="G83" s="128" t="n">
        <v>24</v>
      </c>
      <c r="H83" s="128" t="n">
        <v>0</v>
      </c>
      <c r="I83" s="128" t="n">
        <v>24</v>
      </c>
      <c r="J83" s="128" t="n">
        <v>0</v>
      </c>
      <c r="K83" s="172" t="n">
        <v>0</v>
      </c>
      <c r="L83" s="172" t="n">
        <v>0</v>
      </c>
      <c r="M83" s="172" t="n">
        <v>0</v>
      </c>
      <c r="N83" s="172" t="n">
        <v>0</v>
      </c>
      <c r="O83" s="172" t="n">
        <v>0</v>
      </c>
      <c r="P83" s="172" t="n">
        <v>0</v>
      </c>
      <c r="Q83" s="173" t="n">
        <v>3634</v>
      </c>
      <c r="R83" s="131" t="n">
        <v>3282</v>
      </c>
      <c r="S83" s="131" t="n">
        <v>3282</v>
      </c>
      <c r="T83" s="196" t="n">
        <v>3237</v>
      </c>
      <c r="U83" s="132" t="n">
        <v>3333</v>
      </c>
      <c r="V83" s="128" t="n">
        <v>45</v>
      </c>
      <c r="W83" s="128" t="n">
        <v>0</v>
      </c>
      <c r="X83" s="128" t="n">
        <v>44</v>
      </c>
      <c r="Y83" s="128" t="n">
        <v>0</v>
      </c>
      <c r="Z83" s="128" t="n">
        <v>62</v>
      </c>
      <c r="AA83" s="128" t="n">
        <v>0</v>
      </c>
      <c r="AB83" s="133" t="n">
        <f aca="false">U83-T83+AY83</f>
        <v>96</v>
      </c>
      <c r="AC83" s="134" t="n">
        <f aca="false">T83-S83</f>
        <v>-45</v>
      </c>
      <c r="AD83" s="128" t="n">
        <v>143</v>
      </c>
      <c r="AE83" s="135" t="n">
        <f aca="false">IF(AD83&gt;0, U83/(AD83*24),"no data")</f>
        <v>0.971153846153846</v>
      </c>
      <c r="AF83" s="136" t="n">
        <f aca="false">IF(Q83&gt;0,Q83/24,"no data")</f>
        <v>151.416666666667</v>
      </c>
      <c r="AG83" s="135" t="n">
        <f aca="false">IF(T83&gt;0,(T83/Q83),"no data")</f>
        <v>0.890753990093561</v>
      </c>
      <c r="AH83" s="137" t="n">
        <f aca="false">(1440-((V83*W83)+(X83*Y83)+(Z83*AA83))/(V83+X83+Z83))/1440</f>
        <v>1</v>
      </c>
      <c r="AI83" s="138" t="n">
        <f aca="false">IF(T83&gt;0,(1440-((W83*V83+AS83*AT83)+(Y83*X83+AU83*AV83)+(Z83*AA83+AW83*AX83))/(V83+X83+Z83))/1440,"no data")</f>
        <v>0.913907284768212</v>
      </c>
      <c r="AJ83" s="219" t="n">
        <v>10.832</v>
      </c>
      <c r="AK83" s="220" t="n">
        <v>150.54</v>
      </c>
      <c r="AL83" s="154" t="n">
        <f aca="false">AJ83*AK83</f>
        <v>1630.64928</v>
      </c>
      <c r="AM83" s="219" t="n">
        <v>28.12</v>
      </c>
      <c r="AN83" s="221" t="n">
        <v>940</v>
      </c>
      <c r="AO83" s="140" t="n">
        <f aca="false">AM83*AN83</f>
        <v>26432.8</v>
      </c>
      <c r="AP83" s="198" t="n">
        <f aca="false">IF(T83&gt;0,((((AJ83*AK83)+(AM83*AN83))/(T83*1000))*1000000),"no data")</f>
        <v>8669.58581402533</v>
      </c>
      <c r="AQ83" s="199" t="n">
        <f aca="false">R83/24</f>
        <v>136.75</v>
      </c>
      <c r="AR83" s="199"/>
      <c r="AS83" s="127" t="n">
        <v>0</v>
      </c>
      <c r="AT83" s="144" t="n">
        <v>0</v>
      </c>
      <c r="AU83" s="144" t="n">
        <v>0</v>
      </c>
      <c r="AV83" s="127" t="n">
        <v>0</v>
      </c>
      <c r="AW83" s="144" t="n">
        <v>13</v>
      </c>
      <c r="AX83" s="144" t="n">
        <v>1440</v>
      </c>
      <c r="AY83" s="127" t="n">
        <v>0</v>
      </c>
      <c r="BA83" s="145" t="n">
        <v>1091</v>
      </c>
      <c r="BB83" s="145" t="n">
        <v>1057</v>
      </c>
      <c r="BC83" s="145" t="n">
        <v>1185</v>
      </c>
      <c r="BD83" s="145" t="n">
        <f aca="false">(BB83-BA83)</f>
        <v>-34</v>
      </c>
      <c r="BE83" s="145" t="n">
        <f aca="false">AP83</f>
        <v>8669.58581402533</v>
      </c>
      <c r="BF83" s="145" t="n">
        <f aca="false">AP83</f>
        <v>8669.58581402533</v>
      </c>
      <c r="BG83" s="211" t="n">
        <v>0.668</v>
      </c>
      <c r="BH83" s="177" t="n">
        <v>0.661</v>
      </c>
      <c r="BI83" s="177" t="n">
        <v>30.8</v>
      </c>
      <c r="BJ83" s="177" t="n">
        <v>28.62</v>
      </c>
      <c r="BK83" s="177" t="n">
        <v>22.69</v>
      </c>
      <c r="BL83" s="177" t="n">
        <v>27.52</v>
      </c>
      <c r="BM83" s="177" t="n">
        <v>992.96</v>
      </c>
      <c r="BN83" s="177" t="n">
        <v>49.97</v>
      </c>
      <c r="BO83" s="177" t="n">
        <v>0.9281</v>
      </c>
      <c r="BP83" s="177" t="n">
        <v>94.66</v>
      </c>
      <c r="BQ83" s="177" t="n">
        <v>85.64</v>
      </c>
      <c r="BR83" s="176" t="n">
        <f aca="false">BQ83-BP83</f>
        <v>-9.02</v>
      </c>
      <c r="BS83" s="145" t="n">
        <v>12470</v>
      </c>
      <c r="BT83" s="145" t="n">
        <v>12547</v>
      </c>
      <c r="BU83" s="222" t="n">
        <f aca="false">BT83-BS83</f>
        <v>77</v>
      </c>
      <c r="BV83" s="145" t="n">
        <f aca="false">BG83+BH83</f>
        <v>1.329</v>
      </c>
      <c r="BW83" s="147" t="n">
        <v>24</v>
      </c>
      <c r="BX83" s="147" t="n">
        <v>24</v>
      </c>
      <c r="BY83" s="147"/>
      <c r="BZ83" s="145" t="n">
        <v>24</v>
      </c>
      <c r="CA83" s="145" t="n">
        <v>7.63</v>
      </c>
    </row>
    <row r="84" customFormat="false" ht="13.8" hidden="false" customHeight="false" outlineLevel="0" collapsed="false">
      <c r="A84" s="84"/>
      <c r="B84" s="180" t="n">
        <v>42814</v>
      </c>
      <c r="C84" s="125" t="n">
        <v>77</v>
      </c>
      <c r="D84" s="151" t="n">
        <v>0.571</v>
      </c>
      <c r="E84" s="128" t="n">
        <v>90</v>
      </c>
      <c r="F84" s="128" t="n">
        <v>64</v>
      </c>
      <c r="G84" s="128" t="n">
        <v>24</v>
      </c>
      <c r="H84" s="128" t="n">
        <v>0</v>
      </c>
      <c r="I84" s="128" t="n">
        <v>24</v>
      </c>
      <c r="J84" s="128" t="n">
        <v>0</v>
      </c>
      <c r="K84" s="172" t="n">
        <v>0</v>
      </c>
      <c r="L84" s="172" t="n">
        <v>0</v>
      </c>
      <c r="M84" s="172" t="n">
        <v>0</v>
      </c>
      <c r="N84" s="172" t="n">
        <v>0</v>
      </c>
      <c r="O84" s="172" t="n">
        <v>0</v>
      </c>
      <c r="P84" s="172" t="n">
        <v>0</v>
      </c>
      <c r="Q84" s="173" t="n">
        <v>3621</v>
      </c>
      <c r="R84" s="225" t="n">
        <v>3401</v>
      </c>
      <c r="S84" s="131" t="n">
        <v>3401</v>
      </c>
      <c r="T84" s="132" t="n">
        <v>3350</v>
      </c>
      <c r="U84" s="132" t="n">
        <v>3453</v>
      </c>
      <c r="V84" s="128" t="n">
        <v>45</v>
      </c>
      <c r="W84" s="128" t="n">
        <v>0</v>
      </c>
      <c r="X84" s="128" t="n">
        <v>43</v>
      </c>
      <c r="Y84" s="128" t="n">
        <v>0</v>
      </c>
      <c r="Z84" s="128" t="n">
        <v>62</v>
      </c>
      <c r="AA84" s="128" t="n">
        <v>0</v>
      </c>
      <c r="AB84" s="133" t="n">
        <f aca="false">U84-T84+AY84</f>
        <v>103</v>
      </c>
      <c r="AC84" s="134" t="n">
        <f aca="false">T84-S84</f>
        <v>-51</v>
      </c>
      <c r="AD84" s="128" t="n">
        <v>150</v>
      </c>
      <c r="AE84" s="135" t="n">
        <f aca="false">IF(AD84&gt;0, U84/(AD84*24),"no data")</f>
        <v>0.959166666666667</v>
      </c>
      <c r="AF84" s="136" t="n">
        <f aca="false">IF(Q84&gt;0,Q84/24,"no data")</f>
        <v>150.875</v>
      </c>
      <c r="AG84" s="135" t="n">
        <f aca="false">IF(T84&gt;0,(T84/Q84),"no data")</f>
        <v>0.925158795912731</v>
      </c>
      <c r="AH84" s="137" t="n">
        <f aca="false">(1440-((V84*W84)+(X84*Y84)+(Z84*AA84))/(V84+X84+Z84))/1440</f>
        <v>1</v>
      </c>
      <c r="AI84" s="138" t="n">
        <f aca="false">IF(T84&gt;0,(1440-((W84*V84+AS84*AT84)+(Y84*X84+AU84*AV84)+(Z84*AA84+AW84*AX84))/(V84+X84+Z84))/1440,"no data")</f>
        <v>0.953333333333333</v>
      </c>
      <c r="AJ84" s="219" t="n">
        <v>10.677</v>
      </c>
      <c r="AK84" s="220" t="n">
        <v>150.88</v>
      </c>
      <c r="AL84" s="154" t="n">
        <f aca="false">AJ84*AK84</f>
        <v>1610.94576</v>
      </c>
      <c r="AM84" s="219" t="n">
        <v>29.353</v>
      </c>
      <c r="AN84" s="221" t="n">
        <v>941</v>
      </c>
      <c r="AO84" s="140" t="n">
        <f aca="false">AM84*AN84</f>
        <v>27621.173</v>
      </c>
      <c r="AP84" s="198" t="n">
        <f aca="false">IF(T84&gt;0,((((AJ84*AK84)+(AM84*AN84))/(T84*1000))*1000000),"no data")</f>
        <v>8726.0056</v>
      </c>
      <c r="AQ84" s="199" t="n">
        <f aca="false">R84/24</f>
        <v>141.708333333333</v>
      </c>
      <c r="AR84" s="199"/>
      <c r="AS84" s="127" t="n">
        <v>0</v>
      </c>
      <c r="AT84" s="144" t="n">
        <v>0</v>
      </c>
      <c r="AU84" s="144" t="n">
        <v>0</v>
      </c>
      <c r="AV84" s="127" t="n">
        <v>0</v>
      </c>
      <c r="AW84" s="144" t="n">
        <v>7</v>
      </c>
      <c r="AX84" s="127" t="n">
        <v>1440</v>
      </c>
      <c r="AY84" s="127" t="n">
        <v>0</v>
      </c>
      <c r="BA84" s="145" t="n">
        <v>1078</v>
      </c>
      <c r="BB84" s="145" t="n">
        <v>1047</v>
      </c>
      <c r="BC84" s="145" t="n">
        <v>1328</v>
      </c>
      <c r="BD84" s="145" t="n">
        <f aca="false">(BB84-BA84)</f>
        <v>-31</v>
      </c>
      <c r="BE84" s="145" t="n">
        <f aca="false">AP84</f>
        <v>8726.0056</v>
      </c>
      <c r="BF84" s="145" t="n">
        <f aca="false">AP84</f>
        <v>8726.0056</v>
      </c>
      <c r="BG84" s="211" t="n">
        <v>1.556</v>
      </c>
      <c r="BH84" s="177" t="n">
        <v>1.556</v>
      </c>
      <c r="BI84" s="177" t="n">
        <v>30.6</v>
      </c>
      <c r="BJ84" s="177" t="n">
        <v>28.36</v>
      </c>
      <c r="BK84" s="177" t="n">
        <v>22.51</v>
      </c>
      <c r="BL84" s="177" t="n">
        <v>27.52</v>
      </c>
      <c r="BM84" s="177" t="n">
        <v>993.63</v>
      </c>
      <c r="BN84" s="177" t="n">
        <v>49.98</v>
      </c>
      <c r="BO84" s="177" t="n">
        <v>0.9283</v>
      </c>
      <c r="BP84" s="177" t="n">
        <v>94.84</v>
      </c>
      <c r="BQ84" s="176" t="n">
        <v>85.63</v>
      </c>
      <c r="BR84" s="176" t="n">
        <f aca="false">BQ84-BP84</f>
        <v>-9.21000000000001</v>
      </c>
      <c r="BS84" s="145" t="n">
        <v>12500</v>
      </c>
      <c r="BT84" s="145" t="n">
        <v>12595</v>
      </c>
      <c r="BU84" s="222" t="n">
        <f aca="false">BT84-BS84</f>
        <v>95</v>
      </c>
      <c r="BV84" s="145" t="n">
        <f aca="false">BG84+BH84</f>
        <v>3.112</v>
      </c>
      <c r="BW84" s="147" t="n">
        <v>24</v>
      </c>
      <c r="BX84" s="147" t="n">
        <v>24</v>
      </c>
      <c r="BY84" s="147"/>
      <c r="BZ84" s="145" t="n">
        <v>24</v>
      </c>
      <c r="CA84" s="145"/>
    </row>
    <row r="85" customFormat="false" ht="13.8" hidden="false" customHeight="false" outlineLevel="0" collapsed="false">
      <c r="A85" s="84"/>
      <c r="B85" s="180" t="n">
        <v>42815</v>
      </c>
      <c r="C85" s="125" t="n">
        <v>79.16</v>
      </c>
      <c r="D85" s="151" t="n">
        <v>0.5669</v>
      </c>
      <c r="E85" s="128" t="n">
        <v>93</v>
      </c>
      <c r="F85" s="128" t="n">
        <v>68</v>
      </c>
      <c r="G85" s="128" t="n">
        <v>20</v>
      </c>
      <c r="H85" s="128" t="n">
        <v>2</v>
      </c>
      <c r="I85" s="128" t="n">
        <v>20</v>
      </c>
      <c r="J85" s="128" t="n">
        <v>2</v>
      </c>
      <c r="K85" s="172" t="n">
        <v>0</v>
      </c>
      <c r="L85" s="172" t="n">
        <v>0</v>
      </c>
      <c r="M85" s="172" t="n">
        <v>0</v>
      </c>
      <c r="N85" s="172" t="n">
        <v>0</v>
      </c>
      <c r="O85" s="172" t="n">
        <v>0</v>
      </c>
      <c r="P85" s="172" t="n">
        <v>0</v>
      </c>
      <c r="Q85" s="173" t="n">
        <v>3606</v>
      </c>
      <c r="R85" s="131" t="n">
        <v>3293</v>
      </c>
      <c r="S85" s="131" t="n">
        <v>3293</v>
      </c>
      <c r="T85" s="132" t="n">
        <v>2999</v>
      </c>
      <c r="U85" s="132" t="n">
        <v>3099</v>
      </c>
      <c r="V85" s="128" t="n">
        <v>45</v>
      </c>
      <c r="W85" s="128" t="n">
        <v>101</v>
      </c>
      <c r="X85" s="128" t="n">
        <v>43</v>
      </c>
      <c r="Y85" s="128" t="n">
        <v>81</v>
      </c>
      <c r="Z85" s="128" t="n">
        <v>62</v>
      </c>
      <c r="AA85" s="128" t="n">
        <v>222</v>
      </c>
      <c r="AB85" s="133" t="n">
        <f aca="false">U85-T85+AY85</f>
        <v>102</v>
      </c>
      <c r="AC85" s="134" t="n">
        <f aca="false">T85-S85</f>
        <v>-294</v>
      </c>
      <c r="AD85" s="128" t="n">
        <v>151</v>
      </c>
      <c r="AE85" s="135" t="n">
        <f aca="false">IF(AD85&gt;0, U85/(AD85*24),"no data")</f>
        <v>0.855132450331126</v>
      </c>
      <c r="AF85" s="136" t="n">
        <f aca="false">IF(Q85&gt;0,Q85/24,"no data")</f>
        <v>150.25</v>
      </c>
      <c r="AG85" s="135" t="n">
        <f aca="false">IF(T85&gt;0,(T85/Q85),"no data")</f>
        <v>0.831669439822518</v>
      </c>
      <c r="AH85" s="137" t="n">
        <f aca="false">(1440-((V85*W85)+(X85*Y85)+(Z85*AA85))/(V85+X85+Z85))/1440</f>
        <v>0.899111111111111</v>
      </c>
      <c r="AI85" s="138" t="n">
        <f aca="false">IF(T85&gt;0,(1440-((W85*V85+AS85*AT85)+(Y85*X85+AU85*AV85)+(Z85*AA85+AW85*AX85))/(V85+X85+Z85))/1440,"no data")</f>
        <v>0.869597222222222</v>
      </c>
      <c r="AJ85" s="219" t="n">
        <v>10.677</v>
      </c>
      <c r="AK85" s="220" t="n">
        <v>155.83</v>
      </c>
      <c r="AL85" s="154" t="n">
        <f aca="false">AJ85*AK85</f>
        <v>1663.79691</v>
      </c>
      <c r="AM85" s="219" t="n">
        <v>27.74</v>
      </c>
      <c r="AN85" s="221" t="n">
        <v>942</v>
      </c>
      <c r="AO85" s="140" t="n">
        <f aca="false">AM85*AN85</f>
        <v>26131.08</v>
      </c>
      <c r="AP85" s="198" t="n">
        <f aca="false">IF(T85&gt;0,((((AJ85*AK85)+(AM85*AN85))/(T85*1000))*1000000),"no data")</f>
        <v>9268.04831943981</v>
      </c>
      <c r="AQ85" s="199" t="n">
        <f aca="false">R85/24</f>
        <v>137.208333333333</v>
      </c>
      <c r="AR85" s="199"/>
      <c r="AS85" s="127" t="n">
        <v>15</v>
      </c>
      <c r="AT85" s="144" t="n">
        <v>137</v>
      </c>
      <c r="AU85" s="144" t="n">
        <v>12</v>
      </c>
      <c r="AV85" s="127" t="n">
        <v>157</v>
      </c>
      <c r="AW85" s="144" t="n">
        <v>2</v>
      </c>
      <c r="AX85" s="127" t="n">
        <v>1218</v>
      </c>
      <c r="AY85" s="127" t="n">
        <v>2</v>
      </c>
      <c r="BA85" s="145" t="n">
        <v>942</v>
      </c>
      <c r="BB85" s="145" t="n">
        <v>941</v>
      </c>
      <c r="BC85" s="145" t="n">
        <v>1216</v>
      </c>
      <c r="BD85" s="145" t="n">
        <f aca="false">(BB85-BA85)</f>
        <v>-1</v>
      </c>
      <c r="BE85" s="145" t="n">
        <f aca="false">AP85</f>
        <v>9268.04831943981</v>
      </c>
      <c r="BF85" s="145" t="n">
        <f aca="false">AP85</f>
        <v>9268.04831943981</v>
      </c>
      <c r="BG85" s="211" t="n">
        <v>1.952</v>
      </c>
      <c r="BH85" s="177" t="n">
        <v>1.952</v>
      </c>
      <c r="BI85" s="177" t="n">
        <v>30.51</v>
      </c>
      <c r="BJ85" s="177" t="n">
        <v>25.24</v>
      </c>
      <c r="BK85" s="177" t="n">
        <v>20.85</v>
      </c>
      <c r="BL85" s="177" t="n">
        <v>25.56</v>
      </c>
      <c r="BM85" s="177" t="n">
        <v>992</v>
      </c>
      <c r="BN85" s="177" t="n">
        <v>49.92</v>
      </c>
      <c r="BO85" s="177" t="n">
        <v>0.9267</v>
      </c>
      <c r="BP85" s="177" t="n">
        <v>93.67</v>
      </c>
      <c r="BQ85" s="176" t="n">
        <v>85.58</v>
      </c>
      <c r="BR85" s="176" t="n">
        <f aca="false">BQ85-BP85</f>
        <v>-8.09</v>
      </c>
      <c r="BS85" s="145" t="n">
        <v>12622</v>
      </c>
      <c r="BT85" s="145" t="n">
        <v>12782</v>
      </c>
      <c r="BU85" s="222" t="n">
        <f aca="false">BT85-BS85</f>
        <v>160</v>
      </c>
      <c r="BV85" s="145" t="n">
        <f aca="false">BG85+BH85</f>
        <v>3.904</v>
      </c>
      <c r="BW85" s="147" t="n">
        <v>20</v>
      </c>
      <c r="BX85" s="147" t="n">
        <v>19.92</v>
      </c>
      <c r="BY85" s="147"/>
      <c r="BZ85" s="147" t="n">
        <v>19.1666666666667</v>
      </c>
      <c r="CA85" s="147" t="n">
        <v>9.31666666666667</v>
      </c>
    </row>
    <row r="86" customFormat="false" ht="13.8" hidden="false" customHeight="false" outlineLevel="0" collapsed="false">
      <c r="A86" s="84"/>
      <c r="B86" s="180" t="n">
        <v>42816</v>
      </c>
      <c r="C86" s="125" t="n">
        <v>75.54</v>
      </c>
      <c r="D86" s="151" t="n">
        <v>0.623</v>
      </c>
      <c r="E86" s="128" t="n">
        <v>86</v>
      </c>
      <c r="F86" s="128" t="n">
        <v>65</v>
      </c>
      <c r="G86" s="128" t="n">
        <v>24</v>
      </c>
      <c r="H86" s="128" t="n">
        <v>0</v>
      </c>
      <c r="I86" s="128" t="n">
        <v>24</v>
      </c>
      <c r="J86" s="128" t="n">
        <v>0</v>
      </c>
      <c r="K86" s="172" t="n">
        <v>0</v>
      </c>
      <c r="L86" s="172" t="n">
        <v>0</v>
      </c>
      <c r="M86" s="172" t="n">
        <v>0</v>
      </c>
      <c r="N86" s="172" t="n">
        <v>0</v>
      </c>
      <c r="O86" s="172" t="n">
        <v>0</v>
      </c>
      <c r="P86" s="172" t="n">
        <v>0</v>
      </c>
      <c r="Q86" s="173" t="n">
        <v>3637</v>
      </c>
      <c r="R86" s="131" t="n">
        <v>3516</v>
      </c>
      <c r="S86" s="131" t="n">
        <v>3516</v>
      </c>
      <c r="T86" s="132" t="n">
        <v>3455</v>
      </c>
      <c r="U86" s="132" t="n">
        <v>3567</v>
      </c>
      <c r="V86" s="128" t="n">
        <v>45</v>
      </c>
      <c r="W86" s="128" t="n">
        <v>0</v>
      </c>
      <c r="X86" s="128" t="n">
        <v>43</v>
      </c>
      <c r="Y86" s="128" t="n">
        <v>0</v>
      </c>
      <c r="Z86" s="128" t="n">
        <v>63</v>
      </c>
      <c r="AA86" s="128" t="n">
        <v>0</v>
      </c>
      <c r="AB86" s="133" t="n">
        <f aca="false">U86-T86+AY86</f>
        <v>112</v>
      </c>
      <c r="AC86" s="134" t="n">
        <f aca="false">T86-S86</f>
        <v>-61</v>
      </c>
      <c r="AD86" s="128" t="n">
        <v>153</v>
      </c>
      <c r="AE86" s="135" t="n">
        <f aca="false">IF(AD86&gt;0, U86/(AD86*24),"no data")</f>
        <v>0.97140522875817</v>
      </c>
      <c r="AF86" s="136" t="n">
        <f aca="false">IF(Q86&gt;0,Q86/24,"no data")</f>
        <v>151.541666666667</v>
      </c>
      <c r="AG86" s="135" t="n">
        <f aca="false">IF(T86&gt;0,(T86/Q86),"no data")</f>
        <v>0.949958757217487</v>
      </c>
      <c r="AH86" s="137" t="n">
        <f aca="false">(1440-((V86*W86)+(X86*Y86)+(Z86*AA86))/(V86+X86+Z86))/1440</f>
        <v>1</v>
      </c>
      <c r="AI86" s="138" t="n">
        <f aca="false">IF(T86&gt;0,(1440-((W86*V86+AS86*AT86)+(Y86*X86+AU86*AV86)+(Z86*AA86+AW86*AX86))/(V86+X86+Z86))/1440,"no data")</f>
        <v>0.980132450331126</v>
      </c>
      <c r="AJ86" s="219" t="n">
        <v>10.448</v>
      </c>
      <c r="AK86" s="220" t="n">
        <v>150.28</v>
      </c>
      <c r="AL86" s="154" t="n">
        <f aca="false">AJ86*AK86</f>
        <v>1570.12544</v>
      </c>
      <c r="AM86" s="219" t="n">
        <v>30.31</v>
      </c>
      <c r="AN86" s="221" t="n">
        <v>946</v>
      </c>
      <c r="AO86" s="140" t="n">
        <f aca="false">AM86*AN86</f>
        <v>28673.26</v>
      </c>
      <c r="AP86" s="198" t="n">
        <f aca="false">IF(T86&gt;0,((((AJ86*AK86)+(AM86*AN86))/(T86*1000))*1000000),"no data")</f>
        <v>8753.51242836469</v>
      </c>
      <c r="AQ86" s="199" t="n">
        <f aca="false">R86/24</f>
        <v>146.5</v>
      </c>
      <c r="AR86" s="199"/>
      <c r="AS86" s="127" t="n">
        <v>0</v>
      </c>
      <c r="AT86" s="144" t="n">
        <v>0</v>
      </c>
      <c r="AU86" s="144" t="n">
        <v>0</v>
      </c>
      <c r="AV86" s="127" t="n">
        <v>0</v>
      </c>
      <c r="AW86" s="144" t="n">
        <v>3</v>
      </c>
      <c r="AX86" s="127" t="n">
        <v>1440</v>
      </c>
      <c r="AY86" s="127" t="n">
        <v>0</v>
      </c>
      <c r="BA86" s="145" t="n">
        <v>1070</v>
      </c>
      <c r="BB86" s="145" t="n">
        <v>1039</v>
      </c>
      <c r="BC86" s="145" t="n">
        <v>1458</v>
      </c>
      <c r="BD86" s="145" t="n">
        <f aca="false">(BB86-BA86)</f>
        <v>-31</v>
      </c>
      <c r="BE86" s="145" t="n">
        <f aca="false">AP86</f>
        <v>8753.51242836469</v>
      </c>
      <c r="BF86" s="145" t="n">
        <f aca="false">AP86</f>
        <v>8753.51242836469</v>
      </c>
      <c r="BG86" s="211" t="n">
        <v>2.286</v>
      </c>
      <c r="BH86" s="177" t="n">
        <v>2.286</v>
      </c>
      <c r="BI86" s="177" t="n">
        <v>30.83</v>
      </c>
      <c r="BJ86" s="177" t="n">
        <v>28.02</v>
      </c>
      <c r="BK86" s="177" t="n">
        <v>22.29</v>
      </c>
      <c r="BL86" s="177" t="n">
        <v>27.48</v>
      </c>
      <c r="BM86" s="177" t="n">
        <v>992</v>
      </c>
      <c r="BN86" s="177" t="n">
        <v>49.99</v>
      </c>
      <c r="BO86" s="177" t="n">
        <v>0.9281</v>
      </c>
      <c r="BP86" s="177" t="n">
        <v>94.88</v>
      </c>
      <c r="BQ86" s="176" t="n">
        <v>85.77</v>
      </c>
      <c r="BR86" s="176" t="n">
        <f aca="false">BQ86-BP86</f>
        <v>-9.11</v>
      </c>
      <c r="BS86" s="145" t="n">
        <v>12470</v>
      </c>
      <c r="BT86" s="145" t="n">
        <v>12591</v>
      </c>
      <c r="BU86" s="222" t="n">
        <f aca="false">BT86-BS86</f>
        <v>121</v>
      </c>
      <c r="BV86" s="145" t="n">
        <f aca="false">BG86+BH86</f>
        <v>4.572</v>
      </c>
      <c r="BW86" s="147" t="n">
        <v>24</v>
      </c>
      <c r="BX86" s="147" t="n">
        <v>24</v>
      </c>
      <c r="BY86" s="147"/>
      <c r="BZ86" s="145" t="n">
        <v>24</v>
      </c>
      <c r="CA86" s="145" t="n">
        <v>6.75</v>
      </c>
    </row>
    <row r="87" customFormat="false" ht="13.8" hidden="false" customHeight="false" outlineLevel="0" collapsed="false">
      <c r="A87" s="84"/>
      <c r="B87" s="180" t="n">
        <v>42817</v>
      </c>
      <c r="C87" s="125" t="n">
        <v>75.29</v>
      </c>
      <c r="D87" s="151" t="n">
        <v>0.6035</v>
      </c>
      <c r="E87" s="128" t="n">
        <v>87</v>
      </c>
      <c r="F87" s="128" t="n">
        <v>64</v>
      </c>
      <c r="G87" s="128" t="n">
        <v>24</v>
      </c>
      <c r="H87" s="128" t="n">
        <v>0</v>
      </c>
      <c r="I87" s="128" t="n">
        <v>24</v>
      </c>
      <c r="J87" s="128" t="n">
        <v>0</v>
      </c>
      <c r="K87" s="156" t="n">
        <v>0</v>
      </c>
      <c r="L87" s="156" t="n">
        <v>0</v>
      </c>
      <c r="M87" s="156" t="n">
        <v>0</v>
      </c>
      <c r="N87" s="156" t="n">
        <v>0</v>
      </c>
      <c r="O87" s="156" t="n">
        <v>0</v>
      </c>
      <c r="P87" s="156" t="n">
        <v>0</v>
      </c>
      <c r="Q87" s="173" t="n">
        <v>3638</v>
      </c>
      <c r="R87" s="131" t="n">
        <v>3522</v>
      </c>
      <c r="S87" s="131" t="n">
        <v>3522</v>
      </c>
      <c r="T87" s="132" t="n">
        <v>3459</v>
      </c>
      <c r="U87" s="132" t="n">
        <v>3569</v>
      </c>
      <c r="V87" s="128" t="n">
        <v>45</v>
      </c>
      <c r="W87" s="128" t="n">
        <v>0</v>
      </c>
      <c r="X87" s="128" t="n">
        <v>44</v>
      </c>
      <c r="Y87" s="128" t="n">
        <v>0</v>
      </c>
      <c r="Z87" s="128" t="n">
        <v>64</v>
      </c>
      <c r="AA87" s="128" t="n">
        <v>0</v>
      </c>
      <c r="AB87" s="133" t="n">
        <f aca="false">U87-T87+AY87</f>
        <v>110</v>
      </c>
      <c r="AC87" s="134" t="n">
        <f aca="false">T87-S87</f>
        <v>-63</v>
      </c>
      <c r="AD87" s="128" t="n">
        <v>152</v>
      </c>
      <c r="AE87" s="212" t="n">
        <f aca="false">IF(AD87&gt;0, U87/(AD87*24),"no data")</f>
        <v>0.978344298245614</v>
      </c>
      <c r="AF87" s="136" t="n">
        <f aca="false">IF(Q87&gt;0,Q87/24,"no data")</f>
        <v>151.583333333333</v>
      </c>
      <c r="AG87" s="135" t="n">
        <f aca="false">IF(T87&gt;0,(T87/Q87),"no data")</f>
        <v>0.950797141286421</v>
      </c>
      <c r="AH87" s="137" t="n">
        <f aca="false">(1440-((V87*W87)+(X87*Y87)+(Z87*AA87))/(V87+X87+Z87))/1440</f>
        <v>1</v>
      </c>
      <c r="AI87" s="138" t="n">
        <f aca="false">IF(T87&gt;0,(1440-((W87*V87+AS87*AT87)+(Y87*X87+AU87*AV87)+(Z87*AA87+AW87*AX87))/(V87+X87+Z87))/1440,"no data")</f>
        <v>0.980392156862745</v>
      </c>
      <c r="AJ87" s="219" t="n">
        <v>10.525</v>
      </c>
      <c r="AK87" s="220" t="n">
        <v>148.9</v>
      </c>
      <c r="AL87" s="154" t="n">
        <f aca="false">AJ87*AK87</f>
        <v>1567.1725</v>
      </c>
      <c r="AM87" s="219" t="n">
        <v>30.325</v>
      </c>
      <c r="AN87" s="221" t="n">
        <v>946</v>
      </c>
      <c r="AO87" s="140" t="n">
        <f aca="false">AM87*AN87</f>
        <v>28687.45</v>
      </c>
      <c r="AP87" s="198" t="n">
        <f aca="false">IF(T87&gt;0,((((AJ87*AK87)+(AM87*AN87))/(T87*1000))*1000000),"no data")</f>
        <v>8746.63847932928</v>
      </c>
      <c r="AQ87" s="199" t="n">
        <f aca="false">R87/24</f>
        <v>146.75</v>
      </c>
      <c r="AR87" s="199"/>
      <c r="AS87" s="127" t="n">
        <v>0</v>
      </c>
      <c r="AT87" s="144" t="n">
        <v>0</v>
      </c>
      <c r="AU87" s="144" t="n">
        <v>0</v>
      </c>
      <c r="AV87" s="127" t="n">
        <v>0</v>
      </c>
      <c r="AW87" s="144" t="n">
        <v>3</v>
      </c>
      <c r="AX87" s="127" t="n">
        <v>1440</v>
      </c>
      <c r="AY87" s="127" t="n">
        <v>0</v>
      </c>
      <c r="BA87" s="145" t="n">
        <v>1071</v>
      </c>
      <c r="BB87" s="145" t="n">
        <v>1045</v>
      </c>
      <c r="BC87" s="145" t="n">
        <v>1453</v>
      </c>
      <c r="BD87" s="145" t="n">
        <f aca="false">(BB87-BA87)</f>
        <v>-26</v>
      </c>
      <c r="BE87" s="145" t="n">
        <f aca="false">AP87</f>
        <v>8746.63847932928</v>
      </c>
      <c r="BF87" s="145" t="n">
        <f aca="false">AP87</f>
        <v>8746.63847932928</v>
      </c>
      <c r="BG87" s="211" t="n">
        <v>2.215</v>
      </c>
      <c r="BH87" s="177" t="n">
        <v>2.215</v>
      </c>
      <c r="BI87" s="177" t="n">
        <v>30.86</v>
      </c>
      <c r="BJ87" s="177" t="n">
        <v>28.12</v>
      </c>
      <c r="BK87" s="177" t="n">
        <v>22.47</v>
      </c>
      <c r="BL87" s="177" t="n">
        <v>27.3</v>
      </c>
      <c r="BM87" s="177" t="n">
        <v>992.38</v>
      </c>
      <c r="BN87" s="177" t="n">
        <v>50.05</v>
      </c>
      <c r="BO87" s="177" t="n">
        <v>0.9279</v>
      </c>
      <c r="BP87" s="177" t="n">
        <v>94.65</v>
      </c>
      <c r="BQ87" s="176" t="n">
        <v>85.78</v>
      </c>
      <c r="BR87" s="176" t="n">
        <f aca="false">BQ87-BP87</f>
        <v>-8.87</v>
      </c>
      <c r="BS87" s="145" t="n">
        <v>12486</v>
      </c>
      <c r="BT87" s="145" t="n">
        <v>12580</v>
      </c>
      <c r="BU87" s="222" t="n">
        <f aca="false">BT87-BS87</f>
        <v>94</v>
      </c>
      <c r="BV87" s="145" t="n">
        <f aca="false">BG87+BH87</f>
        <v>4.43</v>
      </c>
      <c r="BW87" s="147" t="n">
        <v>24</v>
      </c>
      <c r="BX87" s="147" t="n">
        <v>24</v>
      </c>
      <c r="BY87" s="147"/>
      <c r="BZ87" s="147" t="n">
        <v>24</v>
      </c>
      <c r="CA87" s="145" t="n">
        <v>7.78</v>
      </c>
    </row>
    <row r="88" customFormat="false" ht="13.8" hidden="false" customHeight="false" outlineLevel="0" collapsed="false">
      <c r="A88" s="84"/>
      <c r="B88" s="180" t="n">
        <v>42818</v>
      </c>
      <c r="C88" s="125" t="n">
        <v>78.9</v>
      </c>
      <c r="D88" s="151" t="n">
        <v>0.537</v>
      </c>
      <c r="E88" s="127" t="n">
        <v>94</v>
      </c>
      <c r="F88" s="127" t="n">
        <v>66</v>
      </c>
      <c r="G88" s="128" t="n">
        <v>24</v>
      </c>
      <c r="H88" s="128" t="n">
        <v>0</v>
      </c>
      <c r="I88" s="128" t="n">
        <v>24</v>
      </c>
      <c r="J88" s="128" t="n">
        <v>0</v>
      </c>
      <c r="K88" s="156" t="n">
        <v>0</v>
      </c>
      <c r="L88" s="156" t="n">
        <v>0</v>
      </c>
      <c r="M88" s="156" t="n">
        <v>0</v>
      </c>
      <c r="N88" s="156" t="n">
        <v>0</v>
      </c>
      <c r="O88" s="156" t="n">
        <v>0</v>
      </c>
      <c r="P88" s="156" t="n">
        <v>0</v>
      </c>
      <c r="Q88" s="156" t="n">
        <v>3615</v>
      </c>
      <c r="R88" s="131" t="n">
        <v>3522</v>
      </c>
      <c r="S88" s="131" t="n">
        <v>3522</v>
      </c>
      <c r="T88" s="132" t="n">
        <v>3453</v>
      </c>
      <c r="U88" s="132" t="n">
        <v>3563</v>
      </c>
      <c r="V88" s="128" t="n">
        <v>44</v>
      </c>
      <c r="W88" s="128" t="n">
        <v>0</v>
      </c>
      <c r="X88" s="128" t="n">
        <v>43</v>
      </c>
      <c r="Y88" s="128" t="n">
        <v>0</v>
      </c>
      <c r="Z88" s="128" t="n">
        <v>64</v>
      </c>
      <c r="AA88" s="128" t="n">
        <v>0</v>
      </c>
      <c r="AB88" s="133" t="n">
        <f aca="false">U88-T88+AY88</f>
        <v>110</v>
      </c>
      <c r="AC88" s="134" t="n">
        <f aca="false">T88-S88</f>
        <v>-69</v>
      </c>
      <c r="AD88" s="128" t="n">
        <v>152</v>
      </c>
      <c r="AE88" s="212" t="n">
        <f aca="false">IF(AD88&gt;0, U88/(AD88*24),"no data")</f>
        <v>0.976699561403509</v>
      </c>
      <c r="AF88" s="136" t="n">
        <f aca="false">IF(Q88&gt;0,Q88/24,"no data")</f>
        <v>150.625</v>
      </c>
      <c r="AG88" s="135" t="n">
        <f aca="false">IF(T88&gt;0,(T88/Q88),"no data")</f>
        <v>0.955186721991701</v>
      </c>
      <c r="AH88" s="137" t="n">
        <f aca="false">(1440-((V88*W88)+(X88*Y88)+(Z88*AA88))/(V88+X88+Z88))/1440</f>
        <v>1</v>
      </c>
      <c r="AI88" s="138" t="n">
        <f aca="false">IF(T88&gt;0,(1440-((W88*V88+AS88*AT88)+(Y88*X88+AU88*AV88)+(Z88*AA88+AW88*AX88))/(V88+X88+Z88))/1440,"no data")</f>
        <v>0.980132450331126</v>
      </c>
      <c r="AJ88" s="219" t="n">
        <v>10.523</v>
      </c>
      <c r="AK88" s="220" t="n">
        <v>151.64</v>
      </c>
      <c r="AL88" s="154" t="n">
        <f aca="false">AJ88*AK88</f>
        <v>1595.70772</v>
      </c>
      <c r="AM88" s="219" t="n">
        <v>30.184</v>
      </c>
      <c r="AN88" s="221" t="n">
        <v>945</v>
      </c>
      <c r="AO88" s="140" t="n">
        <f aca="false">AM88*AN88</f>
        <v>28523.88</v>
      </c>
      <c r="AP88" s="198" t="n">
        <f aca="false">IF(T88&gt;0,((((AJ88*AK88)+(AM88*AN88))/(T88*1000))*1000000),"no data")</f>
        <v>8722.73029829134</v>
      </c>
      <c r="AQ88" s="199" t="n">
        <f aca="false">R88/24</f>
        <v>146.75</v>
      </c>
      <c r="AR88" s="199"/>
      <c r="AS88" s="127" t="n">
        <v>0</v>
      </c>
      <c r="AT88" s="144" t="n">
        <v>0</v>
      </c>
      <c r="AU88" s="144" t="n">
        <v>0</v>
      </c>
      <c r="AV88" s="127" t="n">
        <v>0</v>
      </c>
      <c r="AW88" s="144" t="n">
        <v>3</v>
      </c>
      <c r="AX88" s="127" t="n">
        <v>1440</v>
      </c>
      <c r="AY88" s="127" t="n">
        <v>0</v>
      </c>
      <c r="BA88" s="145" t="n">
        <v>1060</v>
      </c>
      <c r="BB88" s="145" t="n">
        <v>1043</v>
      </c>
      <c r="BC88" s="145" t="n">
        <v>1460</v>
      </c>
      <c r="BD88" s="145" t="n">
        <f aca="false">(BB88-BA88)</f>
        <v>-17</v>
      </c>
      <c r="BE88" s="145" t="n">
        <f aca="false">AP88</f>
        <v>8722.73029829134</v>
      </c>
      <c r="BF88" s="145" t="n">
        <f aca="false">AP88</f>
        <v>8722.73029829134</v>
      </c>
      <c r="BG88" s="211" t="n">
        <v>2.274</v>
      </c>
      <c r="BH88" s="177" t="n">
        <v>2.274</v>
      </c>
      <c r="BI88" s="177" t="n">
        <v>30.43</v>
      </c>
      <c r="BJ88" s="177" t="n">
        <v>27.91</v>
      </c>
      <c r="BK88" s="177" t="n">
        <v>22.3</v>
      </c>
      <c r="BL88" s="177" t="n">
        <v>27.3</v>
      </c>
      <c r="BM88" s="177" t="n">
        <v>999.33</v>
      </c>
      <c r="BN88" s="177" t="n">
        <v>50</v>
      </c>
      <c r="BO88" s="177" t="n">
        <v>0.9281</v>
      </c>
      <c r="BP88" s="177" t="n">
        <v>93.9</v>
      </c>
      <c r="BQ88" s="176" t="n">
        <v>85.73</v>
      </c>
      <c r="BR88" s="176" t="n">
        <f aca="false">BQ88-BP88</f>
        <v>-8.17</v>
      </c>
      <c r="BS88" s="145" t="n">
        <v>12514</v>
      </c>
      <c r="BT88" s="145" t="n">
        <v>12557</v>
      </c>
      <c r="BU88" s="222" t="n">
        <f aca="false">BT88-BS88</f>
        <v>43</v>
      </c>
      <c r="BV88" s="145" t="n">
        <f aca="false">BG88+BH88</f>
        <v>4.548</v>
      </c>
      <c r="BW88" s="147" t="n">
        <v>24</v>
      </c>
      <c r="BX88" s="147" t="n">
        <v>24</v>
      </c>
      <c r="BY88" s="147"/>
      <c r="BZ88" s="147" t="n">
        <v>24</v>
      </c>
      <c r="CA88" s="145" t="n">
        <v>7.5</v>
      </c>
    </row>
    <row r="89" customFormat="false" ht="13.8" hidden="false" customHeight="false" outlineLevel="0" collapsed="false">
      <c r="A89" s="84"/>
      <c r="B89" s="180" t="n">
        <v>42819</v>
      </c>
      <c r="C89" s="125" t="n">
        <v>79.4</v>
      </c>
      <c r="D89" s="151" t="n">
        <v>0.573</v>
      </c>
      <c r="E89" s="127" t="n">
        <v>92</v>
      </c>
      <c r="F89" s="127" t="n">
        <v>71</v>
      </c>
      <c r="G89" s="128" t="n">
        <v>24</v>
      </c>
      <c r="H89" s="128" t="n">
        <v>0</v>
      </c>
      <c r="I89" s="128" t="n">
        <v>24</v>
      </c>
      <c r="J89" s="128" t="n">
        <v>0</v>
      </c>
      <c r="K89" s="156" t="n">
        <v>0</v>
      </c>
      <c r="L89" s="156" t="n">
        <v>0</v>
      </c>
      <c r="M89" s="156" t="n">
        <v>0</v>
      </c>
      <c r="N89" s="156" t="n">
        <v>0</v>
      </c>
      <c r="O89" s="156" t="n">
        <v>0</v>
      </c>
      <c r="P89" s="156" t="n">
        <v>0</v>
      </c>
      <c r="Q89" s="156" t="n">
        <v>3598</v>
      </c>
      <c r="R89" s="131" t="n">
        <v>3341</v>
      </c>
      <c r="S89" s="131" t="n">
        <v>3341</v>
      </c>
      <c r="T89" s="132" t="n">
        <v>3294</v>
      </c>
      <c r="U89" s="132" t="n">
        <v>3396</v>
      </c>
      <c r="V89" s="128" t="n">
        <v>44</v>
      </c>
      <c r="W89" s="128" t="n">
        <v>0</v>
      </c>
      <c r="X89" s="128" t="n">
        <v>43</v>
      </c>
      <c r="Y89" s="127" t="n">
        <v>0</v>
      </c>
      <c r="Z89" s="128" t="n">
        <v>64</v>
      </c>
      <c r="AA89" s="127" t="n">
        <v>0</v>
      </c>
      <c r="AB89" s="133" t="n">
        <f aca="false">U89-T89+AY89</f>
        <v>102</v>
      </c>
      <c r="AC89" s="134" t="n">
        <f aca="false">T89-S89</f>
        <v>-47</v>
      </c>
      <c r="AD89" s="127" t="n">
        <v>147</v>
      </c>
      <c r="AE89" s="212" t="n">
        <f aca="false">IF(AD89&gt;0, U89/(AD89*24),"no data")</f>
        <v>0.962585034013605</v>
      </c>
      <c r="AF89" s="136" t="n">
        <f aca="false">IF(Q89&gt;0,Q89/24,"no data")</f>
        <v>149.916666666667</v>
      </c>
      <c r="AG89" s="135" t="n">
        <f aca="false">IF(T89&gt;0,(T89/Q89),"no data")</f>
        <v>0.915508615897721</v>
      </c>
      <c r="AH89" s="137" t="n">
        <f aca="false">(1440-((V89*W89)+(X89*Y89)+(Z89*AA89))/(V89+X89+Z89))/1440</f>
        <v>1</v>
      </c>
      <c r="AI89" s="138" t="n">
        <f aca="false">IF(T89&gt;0,(1440-((W89*V89+AS89*AT89)+(Y89*X89+AU89*AV89)+(Z89*AA89+AW89*AX89))/(V89+X89+Z89))/1440,"no data")</f>
        <v>0.940397350993377</v>
      </c>
      <c r="AJ89" s="219" t="n">
        <v>10.545</v>
      </c>
      <c r="AK89" s="220" t="n">
        <v>154.11</v>
      </c>
      <c r="AL89" s="154" t="n">
        <f aca="false">AJ89*AK89</f>
        <v>1625.08995</v>
      </c>
      <c r="AM89" s="219" t="n">
        <v>28.79</v>
      </c>
      <c r="AN89" s="221" t="n">
        <v>944.5442</v>
      </c>
      <c r="AO89" s="140" t="n">
        <f aca="false">AM89*AN89</f>
        <v>27193.427518</v>
      </c>
      <c r="AP89" s="198" t="n">
        <f aca="false">IF(T89&gt;0,((((AJ89*AK89)+(AM89*AN89))/(T89*1000))*1000000),"no data")</f>
        <v>8748.79097389193</v>
      </c>
      <c r="AQ89" s="199" t="n">
        <f aca="false">R89/24</f>
        <v>139.208333333333</v>
      </c>
      <c r="AR89" s="199"/>
      <c r="AS89" s="127" t="n">
        <v>0</v>
      </c>
      <c r="AT89" s="144" t="n">
        <v>0</v>
      </c>
      <c r="AU89" s="144" t="n">
        <v>0</v>
      </c>
      <c r="AV89" s="127" t="n">
        <v>0</v>
      </c>
      <c r="AW89" s="144" t="n">
        <v>9</v>
      </c>
      <c r="AX89" s="127" t="n">
        <v>1440</v>
      </c>
      <c r="AY89" s="127" t="n">
        <v>0</v>
      </c>
      <c r="BA89" s="145" t="n">
        <v>1055</v>
      </c>
      <c r="BB89" s="145" t="n">
        <v>1034</v>
      </c>
      <c r="BC89" s="145" t="n">
        <v>1307</v>
      </c>
      <c r="BD89" s="145" t="n">
        <f aca="false">(BB89-BA89)</f>
        <v>-21</v>
      </c>
      <c r="BE89" s="145" t="n">
        <f aca="false">AP89</f>
        <v>8748.79097389193</v>
      </c>
      <c r="BF89" s="145" t="n">
        <f aca="false">AP89</f>
        <v>8748.79097389193</v>
      </c>
      <c r="BG89" s="211" t="n">
        <v>1.469</v>
      </c>
      <c r="BH89" s="177" t="n">
        <v>1.457</v>
      </c>
      <c r="BI89" s="177" t="n">
        <v>30.37</v>
      </c>
      <c r="BJ89" s="177" t="n">
        <v>27.81</v>
      </c>
      <c r="BK89" s="177" t="n">
        <v>22.14</v>
      </c>
      <c r="BL89" s="177" t="n">
        <v>27.23</v>
      </c>
      <c r="BM89" s="177" t="n">
        <v>992.67</v>
      </c>
      <c r="BN89" s="177" t="n">
        <v>50</v>
      </c>
      <c r="BO89" s="177" t="n">
        <v>0.8493</v>
      </c>
      <c r="BP89" s="177" t="n">
        <v>94.33</v>
      </c>
      <c r="BQ89" s="176" t="n">
        <v>85.79</v>
      </c>
      <c r="BR89" s="176" t="n">
        <f aca="false">BQ89-BP89</f>
        <v>-8.53999999999999</v>
      </c>
      <c r="BS89" s="145" t="n">
        <v>12547</v>
      </c>
      <c r="BT89" s="145" t="n">
        <v>12566</v>
      </c>
      <c r="BU89" s="222" t="n">
        <f aca="false">BT89-BS89</f>
        <v>19</v>
      </c>
      <c r="BV89" s="145" t="n">
        <f aca="false">BG89+BH89</f>
        <v>2.926</v>
      </c>
      <c r="BW89" s="147" t="n">
        <v>23.16</v>
      </c>
      <c r="BX89" s="147" t="n">
        <v>23.52</v>
      </c>
      <c r="BY89" s="147"/>
      <c r="BZ89" s="145" t="n">
        <v>24</v>
      </c>
      <c r="CA89" s="145" t="n">
        <v>8.08</v>
      </c>
    </row>
    <row r="90" customFormat="false" ht="13.8" hidden="false" customHeight="false" outlineLevel="0" collapsed="false">
      <c r="A90" s="226" t="s">
        <v>99</v>
      </c>
      <c r="B90" s="85" t="n">
        <v>42820</v>
      </c>
      <c r="C90" s="86" t="n">
        <v>82.4</v>
      </c>
      <c r="D90" s="87" t="n">
        <v>0.537</v>
      </c>
      <c r="E90" s="88" t="n">
        <v>97</v>
      </c>
      <c r="F90" s="88" t="n">
        <v>70</v>
      </c>
      <c r="G90" s="89" t="n">
        <v>24</v>
      </c>
      <c r="H90" s="89" t="n">
        <v>0</v>
      </c>
      <c r="I90" s="89" t="n">
        <v>24</v>
      </c>
      <c r="J90" s="89" t="n">
        <v>0</v>
      </c>
      <c r="K90" s="90" t="n">
        <v>0</v>
      </c>
      <c r="L90" s="90" t="n">
        <v>0</v>
      </c>
      <c r="M90" s="90" t="n">
        <v>0</v>
      </c>
      <c r="N90" s="90" t="n">
        <v>0</v>
      </c>
      <c r="O90" s="90" t="n">
        <v>0</v>
      </c>
      <c r="P90" s="90" t="n">
        <v>0</v>
      </c>
      <c r="Q90" s="90" t="n">
        <v>3573</v>
      </c>
      <c r="R90" s="91" t="n">
        <v>3073</v>
      </c>
      <c r="S90" s="91" t="n">
        <v>3073</v>
      </c>
      <c r="T90" s="92" t="n">
        <v>3013</v>
      </c>
      <c r="U90" s="92" t="n">
        <v>3109</v>
      </c>
      <c r="V90" s="89" t="n">
        <v>43</v>
      </c>
      <c r="W90" s="89" t="n">
        <v>0</v>
      </c>
      <c r="X90" s="89" t="n">
        <v>43</v>
      </c>
      <c r="Y90" s="89" t="n">
        <v>0</v>
      </c>
      <c r="Z90" s="89" t="n">
        <v>64</v>
      </c>
      <c r="AA90" s="88" t="n">
        <v>0</v>
      </c>
      <c r="AB90" s="93" t="n">
        <f aca="false">U90-T90+AY90</f>
        <v>96</v>
      </c>
      <c r="AC90" s="94" t="n">
        <f aca="false">T90-S90</f>
        <v>-60</v>
      </c>
      <c r="AD90" s="88" t="n">
        <v>135</v>
      </c>
      <c r="AE90" s="95" t="n">
        <f aca="false">IF(AD90&gt;0, U90/(AD90*24),"no data")</f>
        <v>0.959567901234568</v>
      </c>
      <c r="AF90" s="96" t="n">
        <f aca="false">IF(Q90&gt;0,Q90/24,"no data")</f>
        <v>148.875</v>
      </c>
      <c r="AG90" s="95" t="n">
        <f aca="false">IF(T90&gt;0,(T90/Q90),"no data")</f>
        <v>0.843268961656871</v>
      </c>
      <c r="AH90" s="97" t="n">
        <f aca="false">(1440-((V90*W90)+(X90*Y90)+(Z90*AA90))/(V90+X90+Z90))/1440</f>
        <v>1</v>
      </c>
      <c r="AI90" s="98" t="n">
        <f aca="false">IF(T90&gt;0,(1440-((W90*V90+AS90*AT90)+(Y90*X90+AU90*AV90)+(Z90*AA90+AW90*AX90))/(V90+X90+Z90))/1440,"no data")</f>
        <v>0.86</v>
      </c>
      <c r="AJ90" s="117" t="n">
        <v>10.555</v>
      </c>
      <c r="AK90" s="121" t="n">
        <v>151.35</v>
      </c>
      <c r="AL90" s="101" t="n">
        <f aca="false">AJ90*AK90</f>
        <v>1597.49925</v>
      </c>
      <c r="AM90" s="117" t="n">
        <v>25.974</v>
      </c>
      <c r="AN90" s="119" t="n">
        <v>945</v>
      </c>
      <c r="AO90" s="103" t="n">
        <f aca="false">AM90*AN90</f>
        <v>24545.43</v>
      </c>
      <c r="AP90" s="104" t="n">
        <f aca="false">IF(T90&gt;0,((((AJ90*AK90)+(AM90*AN90))/(T90*1000))*1000000),"no data")</f>
        <v>8676.71067042815</v>
      </c>
      <c r="AQ90" s="101" t="n">
        <f aca="false">R90/24</f>
        <v>128.041666666667</v>
      </c>
      <c r="AR90" s="101"/>
      <c r="AS90" s="88" t="n">
        <v>0</v>
      </c>
      <c r="AT90" s="106" t="n">
        <v>0</v>
      </c>
      <c r="AU90" s="106" t="n">
        <v>0</v>
      </c>
      <c r="AV90" s="88" t="n">
        <v>0</v>
      </c>
      <c r="AW90" s="106" t="n">
        <v>21</v>
      </c>
      <c r="AX90" s="88" t="n">
        <v>1440</v>
      </c>
      <c r="AY90" s="88" t="n">
        <v>0</v>
      </c>
      <c r="BA90" s="107" t="n">
        <v>1042</v>
      </c>
      <c r="BB90" s="107" t="n">
        <v>1029</v>
      </c>
      <c r="BC90" s="107" t="n">
        <v>1038</v>
      </c>
      <c r="BD90" s="107" t="n">
        <f aca="false">BB90-BA90</f>
        <v>-13</v>
      </c>
      <c r="BE90" s="107" t="n">
        <f aca="false">AP90</f>
        <v>8676.71067042815</v>
      </c>
      <c r="BF90" s="108" t="n">
        <f aca="false">BC90/24</f>
        <v>43.25</v>
      </c>
      <c r="BG90" s="109" t="n">
        <v>0</v>
      </c>
      <c r="BH90" s="110" t="n">
        <v>0</v>
      </c>
      <c r="BI90" s="111" t="n">
        <v>30.04</v>
      </c>
      <c r="BJ90" s="112" t="n">
        <v>27.6</v>
      </c>
      <c r="BK90" s="111" t="n">
        <v>21.93</v>
      </c>
      <c r="BL90" s="111" t="n">
        <v>27.22</v>
      </c>
      <c r="BM90" s="112" t="n">
        <v>993.38</v>
      </c>
      <c r="BN90" s="111" t="n">
        <v>49.97</v>
      </c>
      <c r="BO90" s="113" t="n">
        <v>0.9275</v>
      </c>
      <c r="BP90" s="112" t="n">
        <v>93.89</v>
      </c>
      <c r="BQ90" s="111" t="n">
        <v>85.67</v>
      </c>
      <c r="BR90" s="114" t="n">
        <f aca="false">BQ90-BP90</f>
        <v>-8.22</v>
      </c>
      <c r="BS90" s="115" t="n">
        <v>12595</v>
      </c>
      <c r="BT90" s="115" t="n">
        <v>12556</v>
      </c>
      <c r="BU90" s="116" t="n">
        <f aca="false">BT90-BS90</f>
        <v>-39</v>
      </c>
      <c r="BV90" s="161" t="n">
        <f aca="false">BG90+BH90</f>
        <v>0</v>
      </c>
      <c r="BW90" s="108" t="n">
        <v>0</v>
      </c>
      <c r="BX90" s="108" t="n">
        <v>0</v>
      </c>
      <c r="BZ90" s="108" t="n">
        <v>24</v>
      </c>
      <c r="CA90" s="108" t="n">
        <v>7.72</v>
      </c>
    </row>
    <row r="91" customFormat="false" ht="13.8" hidden="false" customHeight="false" outlineLevel="0" collapsed="false">
      <c r="A91" s="226"/>
      <c r="B91" s="85" t="n">
        <v>42821</v>
      </c>
      <c r="C91" s="86" t="n">
        <v>83.5</v>
      </c>
      <c r="D91" s="87" t="n">
        <v>0.558</v>
      </c>
      <c r="E91" s="88" t="n">
        <v>96</v>
      </c>
      <c r="F91" s="88" t="n">
        <v>71</v>
      </c>
      <c r="G91" s="89" t="n">
        <v>24</v>
      </c>
      <c r="H91" s="89" t="n">
        <v>0</v>
      </c>
      <c r="I91" s="89" t="n">
        <v>24</v>
      </c>
      <c r="J91" s="89" t="n">
        <v>0</v>
      </c>
      <c r="K91" s="90" t="n">
        <v>0</v>
      </c>
      <c r="L91" s="90" t="n">
        <v>0</v>
      </c>
      <c r="M91" s="90" t="n">
        <v>0</v>
      </c>
      <c r="N91" s="90" t="n">
        <v>0</v>
      </c>
      <c r="O91" s="90" t="n">
        <v>0</v>
      </c>
      <c r="P91" s="90" t="n">
        <v>0</v>
      </c>
      <c r="Q91" s="90" t="n">
        <v>3565</v>
      </c>
      <c r="R91" s="91" t="n">
        <v>3209</v>
      </c>
      <c r="S91" s="91" t="n">
        <v>3209</v>
      </c>
      <c r="T91" s="92" t="n">
        <v>3153</v>
      </c>
      <c r="U91" s="92" t="n">
        <v>3256</v>
      </c>
      <c r="V91" s="89" t="n">
        <v>43</v>
      </c>
      <c r="W91" s="89" t="n">
        <v>0</v>
      </c>
      <c r="X91" s="89" t="n">
        <v>42</v>
      </c>
      <c r="Y91" s="89" t="n">
        <v>0</v>
      </c>
      <c r="Z91" s="89" t="n">
        <v>64</v>
      </c>
      <c r="AA91" s="88" t="n">
        <v>0</v>
      </c>
      <c r="AB91" s="93" t="n">
        <f aca="false">U91-T91+AY91</f>
        <v>103</v>
      </c>
      <c r="AC91" s="94" t="n">
        <f aca="false">T91-S91</f>
        <v>-56</v>
      </c>
      <c r="AD91" s="88" t="n">
        <v>142</v>
      </c>
      <c r="AE91" s="95" t="n">
        <f aca="false">IF(AD91&gt;0, U91/(AD91*24),"no data")</f>
        <v>0.955399061032864</v>
      </c>
      <c r="AF91" s="96" t="n">
        <f aca="false">IF(Q91&gt;0,Q91/24,"no data")</f>
        <v>148.541666666667</v>
      </c>
      <c r="AG91" s="95" t="n">
        <f aca="false">IF(T91&gt;0,(T91/Q91),"no data")</f>
        <v>0.884431977559607</v>
      </c>
      <c r="AH91" s="97" t="n">
        <f aca="false">(1440-((V91*W91)+(X91*Y91)+(Z91*AA91))/(V91+X91+Z91))/1440</f>
        <v>1</v>
      </c>
      <c r="AI91" s="98" t="n">
        <f aca="false">IF(T91&gt;0,(1440-((W91*V91+AS91*AT91)+(Y91*X91+AU91*AV91)+(Z91*AA91+AW91*AX91))/(V91+X91+Z91))/1440,"no data")</f>
        <v>0.906040268456376</v>
      </c>
      <c r="AJ91" s="117" t="n">
        <v>10.53</v>
      </c>
      <c r="AK91" s="121" t="n">
        <v>150.79</v>
      </c>
      <c r="AL91" s="101" t="n">
        <f aca="false">AJ91*AK91</f>
        <v>1587.8187</v>
      </c>
      <c r="AM91" s="117" t="n">
        <v>27.423</v>
      </c>
      <c r="AN91" s="119" t="n">
        <v>944</v>
      </c>
      <c r="AO91" s="103" t="n">
        <f aca="false">AM91*AN91</f>
        <v>25887.312</v>
      </c>
      <c r="AP91" s="104" t="n">
        <f aca="false">IF(T91&gt;0,((((AJ91*AK91)+(AM91*AN91))/(T91*1000))*1000000),"no data")</f>
        <v>8713.96470028544</v>
      </c>
      <c r="AQ91" s="101" t="n">
        <f aca="false">R91/24</f>
        <v>133.708333333333</v>
      </c>
      <c r="AR91" s="101"/>
      <c r="AS91" s="88" t="n">
        <v>0</v>
      </c>
      <c r="AT91" s="106" t="n">
        <v>0</v>
      </c>
      <c r="AU91" s="106" t="n">
        <v>0</v>
      </c>
      <c r="AV91" s="88" t="n">
        <v>0</v>
      </c>
      <c r="AW91" s="106" t="n">
        <v>14</v>
      </c>
      <c r="AX91" s="88" t="n">
        <v>1440</v>
      </c>
      <c r="AY91" s="88" t="n">
        <v>0</v>
      </c>
      <c r="BA91" s="107" t="n">
        <v>1033</v>
      </c>
      <c r="BB91" s="107" t="n">
        <v>1016</v>
      </c>
      <c r="BC91" s="107" t="n">
        <v>1207</v>
      </c>
      <c r="BD91" s="107" t="n">
        <f aca="false">BB91-BA91</f>
        <v>-17</v>
      </c>
      <c r="BE91" s="107" t="n">
        <f aca="false">AP91</f>
        <v>8713.96470028544</v>
      </c>
      <c r="BF91" s="108" t="n">
        <f aca="false">BC91/24</f>
        <v>50.2916666666667</v>
      </c>
      <c r="BG91" s="109" t="n">
        <v>0.996</v>
      </c>
      <c r="BH91" s="110" t="n">
        <v>1</v>
      </c>
      <c r="BI91" s="111" t="n">
        <v>29.9</v>
      </c>
      <c r="BJ91" s="111" t="n">
        <v>27.4</v>
      </c>
      <c r="BK91" s="112" t="n">
        <v>21.8</v>
      </c>
      <c r="BL91" s="111" t="n">
        <v>26.9</v>
      </c>
      <c r="BM91" s="112" t="n">
        <v>991.5</v>
      </c>
      <c r="BN91" s="111" t="n">
        <v>49.95</v>
      </c>
      <c r="BO91" s="113" t="n">
        <v>0.9287</v>
      </c>
      <c r="BP91" s="107" t="n">
        <v>94.1</v>
      </c>
      <c r="BQ91" s="111" t="n">
        <v>85.7</v>
      </c>
      <c r="BR91" s="114" t="n">
        <f aca="false">BQ91-BP91</f>
        <v>-8.39999999999999</v>
      </c>
      <c r="BS91" s="115" t="n">
        <v>12631</v>
      </c>
      <c r="BT91" s="115" t="n">
        <v>12653</v>
      </c>
      <c r="BU91" s="116" t="n">
        <f aca="false">BT91-BS91</f>
        <v>22</v>
      </c>
      <c r="BV91" s="161" t="n">
        <f aca="false">BG91+BH91</f>
        <v>1.996</v>
      </c>
      <c r="BW91" s="108" t="n">
        <v>13</v>
      </c>
      <c r="BX91" s="108" t="n">
        <v>13</v>
      </c>
      <c r="BZ91" s="108" t="n">
        <v>24</v>
      </c>
      <c r="CA91" s="108" t="n">
        <v>6.92</v>
      </c>
    </row>
    <row r="92" customFormat="false" ht="13.8" hidden="false" customHeight="false" outlineLevel="0" collapsed="false">
      <c r="A92" s="226"/>
      <c r="B92" s="85" t="n">
        <v>42822</v>
      </c>
      <c r="C92" s="86" t="n">
        <v>83.8</v>
      </c>
      <c r="D92" s="87" t="n">
        <v>0.585</v>
      </c>
      <c r="E92" s="88" t="n">
        <v>94</v>
      </c>
      <c r="F92" s="88" t="n">
        <v>73</v>
      </c>
      <c r="G92" s="89" t="n">
        <v>24</v>
      </c>
      <c r="H92" s="89" t="n">
        <v>0</v>
      </c>
      <c r="I92" s="89" t="n">
        <v>24</v>
      </c>
      <c r="J92" s="89" t="n">
        <v>0</v>
      </c>
      <c r="K92" s="90" t="n">
        <v>0</v>
      </c>
      <c r="L92" s="90" t="n">
        <v>0</v>
      </c>
      <c r="M92" s="90" t="n">
        <v>0</v>
      </c>
      <c r="N92" s="90" t="n">
        <v>0</v>
      </c>
      <c r="O92" s="90" t="n">
        <v>0</v>
      </c>
      <c r="P92" s="90" t="n">
        <v>0</v>
      </c>
      <c r="Q92" s="90" t="n">
        <v>3558</v>
      </c>
      <c r="R92" s="91" t="n">
        <v>3212</v>
      </c>
      <c r="S92" s="91" t="n">
        <v>3212</v>
      </c>
      <c r="T92" s="92" t="n">
        <v>3160</v>
      </c>
      <c r="U92" s="92" t="n">
        <v>3263</v>
      </c>
      <c r="V92" s="89" t="n">
        <v>43</v>
      </c>
      <c r="W92" s="89" t="n">
        <v>0</v>
      </c>
      <c r="X92" s="89" t="n">
        <v>42</v>
      </c>
      <c r="Y92" s="89" t="n">
        <v>0</v>
      </c>
      <c r="Z92" s="89" t="n">
        <v>64</v>
      </c>
      <c r="AA92" s="88" t="n">
        <v>0</v>
      </c>
      <c r="AB92" s="93" t="n">
        <f aca="false">U92-T92+AY92</f>
        <v>103</v>
      </c>
      <c r="AC92" s="94" t="n">
        <f aca="false">T92-S92</f>
        <v>-52</v>
      </c>
      <c r="AD92" s="88" t="n">
        <v>142</v>
      </c>
      <c r="AE92" s="95" t="n">
        <f aca="false">IF(AD92&gt;0, U92/(AD92*24),"no data")</f>
        <v>0.957453051643192</v>
      </c>
      <c r="AF92" s="96" t="n">
        <f aca="false">IF(Q92&gt;0,Q92/24,"no data")</f>
        <v>148.25</v>
      </c>
      <c r="AG92" s="95" t="n">
        <f aca="false">IF(T92&gt;0,(T92/Q92),"no data")</f>
        <v>0.88813940415964</v>
      </c>
      <c r="AH92" s="97" t="n">
        <f aca="false">(1440-((V92*W92)+(X92*Y92)+(Z92*AA92))/(V92+X92+Z92))/1440</f>
        <v>1</v>
      </c>
      <c r="AI92" s="98" t="n">
        <f aca="false">IF(T92&gt;0,(1440-((W92*V92+AS92*AT92)+(Y92*X92+AU92*AV92)+(Z92*AA92+AW92*AX92))/(V92+X92+Z92))/1440,"no data")</f>
        <v>0.912751677852349</v>
      </c>
      <c r="AJ92" s="117" t="n">
        <v>10.33</v>
      </c>
      <c r="AK92" s="121" t="n">
        <v>153.03</v>
      </c>
      <c r="AL92" s="101" t="n">
        <f aca="false">AJ92*AK92</f>
        <v>1580.7999</v>
      </c>
      <c r="AM92" s="117" t="n">
        <v>27.59</v>
      </c>
      <c r="AN92" s="119" t="n">
        <v>944</v>
      </c>
      <c r="AO92" s="103" t="n">
        <f aca="false">AM92*AN92</f>
        <v>26044.96</v>
      </c>
      <c r="AP92" s="104" t="n">
        <f aca="false">IF(T92&gt;0,((((AJ92*AK92)+(AM92*AN92))/(T92*1000))*1000000),"no data")</f>
        <v>8742.32908227848</v>
      </c>
      <c r="AQ92" s="101" t="n">
        <f aca="false">R92/24</f>
        <v>133.833333333333</v>
      </c>
      <c r="AR92" s="101"/>
      <c r="AS92" s="88" t="n">
        <v>0</v>
      </c>
      <c r="AT92" s="106" t="n">
        <v>0</v>
      </c>
      <c r="AU92" s="106" t="n">
        <v>0</v>
      </c>
      <c r="AV92" s="88" t="n">
        <v>0</v>
      </c>
      <c r="AW92" s="106" t="n">
        <v>13</v>
      </c>
      <c r="AX92" s="88" t="n">
        <v>1440</v>
      </c>
      <c r="AY92" s="88" t="n">
        <v>0</v>
      </c>
      <c r="BA92" s="107" t="n">
        <v>1027</v>
      </c>
      <c r="BB92" s="107" t="n">
        <v>1009</v>
      </c>
      <c r="BC92" s="107" t="n">
        <v>1227</v>
      </c>
      <c r="BD92" s="107" t="n">
        <f aca="false">BB92-BA92</f>
        <v>-18</v>
      </c>
      <c r="BE92" s="107" t="n">
        <f aca="false">AP92</f>
        <v>8742.32908227848</v>
      </c>
      <c r="BF92" s="108" t="n">
        <f aca="false">BC92/24</f>
        <v>51.125</v>
      </c>
      <c r="BG92" s="109" t="n">
        <v>1.131</v>
      </c>
      <c r="BH92" s="110" t="n">
        <v>1.131</v>
      </c>
      <c r="BI92" s="111" t="n">
        <v>29.9</v>
      </c>
      <c r="BJ92" s="112" t="n">
        <v>27.3</v>
      </c>
      <c r="BK92" s="111" t="n">
        <v>21.7</v>
      </c>
      <c r="BL92" s="111" t="n">
        <v>26.7</v>
      </c>
      <c r="BM92" s="112" t="n">
        <v>990.3</v>
      </c>
      <c r="BN92" s="111" t="n">
        <v>49.97</v>
      </c>
      <c r="BO92" s="113" t="n">
        <v>0.9284</v>
      </c>
      <c r="BP92" s="112" t="n">
        <v>94.4</v>
      </c>
      <c r="BQ92" s="111" t="n">
        <v>85.7</v>
      </c>
      <c r="BR92" s="114" t="n">
        <f aca="false">BQ92-BP92</f>
        <v>-8.7</v>
      </c>
      <c r="BS92" s="115" t="n">
        <v>12638</v>
      </c>
      <c r="BT92" s="115" t="n">
        <v>12662</v>
      </c>
      <c r="BU92" s="116" t="n">
        <f aca="false">BT92-BS92</f>
        <v>24</v>
      </c>
      <c r="BV92" s="161" t="n">
        <f aca="false">BG92+BH92</f>
        <v>2.262</v>
      </c>
      <c r="BW92" s="108" t="n">
        <v>24</v>
      </c>
      <c r="BX92" s="108" t="n">
        <v>24</v>
      </c>
      <c r="BZ92" s="108" t="n">
        <v>24</v>
      </c>
      <c r="CA92" s="108" t="n">
        <v>7.5</v>
      </c>
    </row>
    <row r="93" customFormat="false" ht="13.8" hidden="false" customHeight="false" outlineLevel="0" collapsed="false">
      <c r="A93" s="226"/>
      <c r="B93" s="85" t="n">
        <v>42823</v>
      </c>
      <c r="C93" s="86" t="n">
        <v>85.8</v>
      </c>
      <c r="D93" s="87" t="n">
        <v>0.538</v>
      </c>
      <c r="E93" s="88" t="n">
        <v>98</v>
      </c>
      <c r="F93" s="88" t="n">
        <v>74</v>
      </c>
      <c r="G93" s="89" t="n">
        <v>24</v>
      </c>
      <c r="H93" s="89" t="n">
        <v>0</v>
      </c>
      <c r="I93" s="89" t="n">
        <v>24</v>
      </c>
      <c r="J93" s="89" t="n">
        <v>0</v>
      </c>
      <c r="K93" s="90" t="n">
        <v>0</v>
      </c>
      <c r="L93" s="90" t="n">
        <v>0</v>
      </c>
      <c r="M93" s="90" t="n">
        <v>0</v>
      </c>
      <c r="N93" s="90" t="n">
        <v>0</v>
      </c>
      <c r="O93" s="90" t="n">
        <v>2</v>
      </c>
      <c r="P93" s="90" t="n">
        <v>0</v>
      </c>
      <c r="Q93" s="90" t="n">
        <v>3543</v>
      </c>
      <c r="R93" s="91" t="n">
        <v>3312</v>
      </c>
      <c r="S93" s="91" t="n">
        <v>3312</v>
      </c>
      <c r="T93" s="92" t="n">
        <v>3253</v>
      </c>
      <c r="U93" s="92" t="n">
        <v>3359</v>
      </c>
      <c r="V93" s="89" t="n">
        <v>43</v>
      </c>
      <c r="W93" s="89" t="n">
        <v>0</v>
      </c>
      <c r="X93" s="89" t="n">
        <v>42</v>
      </c>
      <c r="Y93" s="89" t="n">
        <v>0</v>
      </c>
      <c r="Z93" s="89" t="n">
        <v>64</v>
      </c>
      <c r="AA93" s="88" t="n">
        <v>0</v>
      </c>
      <c r="AB93" s="93" t="n">
        <f aca="false">U93-T93+AY93</f>
        <v>106</v>
      </c>
      <c r="AC93" s="94" t="n">
        <f aca="false">T93-S93</f>
        <v>-59</v>
      </c>
      <c r="AD93" s="88" t="n">
        <v>147</v>
      </c>
      <c r="AE93" s="95" t="n">
        <f aca="false">IF(AD93&gt;0, U93/(AD93*24),"no data")</f>
        <v>0.952097505668934</v>
      </c>
      <c r="AF93" s="96" t="n">
        <f aca="false">IF(Q93&gt;0,Q93/24,"no data")</f>
        <v>147.625</v>
      </c>
      <c r="AG93" s="95" t="n">
        <f aca="false">IF(T93&gt;0,(T93/Q93),"no data")</f>
        <v>0.918148461755574</v>
      </c>
      <c r="AH93" s="97" t="n">
        <f aca="false">(1440-((V93*W93)+(X93*Y93)+(Z93*AA93))/(V93+X93+Z93))/1440</f>
        <v>1</v>
      </c>
      <c r="AI93" s="98" t="n">
        <f aca="false">IF(T93&gt;0,(1440-((W93*V93+AS93*AT93)+(Y93*X93+AU93*AV93)+(Z93*AA93+AW93*AX93))/(V93+X93+Z93))/1440,"no data")</f>
        <v>0.944630872483221</v>
      </c>
      <c r="AJ93" s="117" t="n">
        <v>10.105</v>
      </c>
      <c r="AK93" s="121" t="n">
        <v>156.33</v>
      </c>
      <c r="AL93" s="101" t="n">
        <f aca="false">AJ93*AK93</f>
        <v>1579.71465</v>
      </c>
      <c r="AM93" s="117" t="n">
        <v>28.734</v>
      </c>
      <c r="AN93" s="119" t="n">
        <v>944</v>
      </c>
      <c r="AO93" s="103" t="n">
        <f aca="false">AM93*AN93</f>
        <v>27124.896</v>
      </c>
      <c r="AP93" s="104" t="n">
        <f aca="false">IF(T93&gt;0,((((AJ93*AK93)+(AM93*AN93))/(T93*1000))*1000000),"no data")</f>
        <v>8824.0426221949</v>
      </c>
      <c r="AQ93" s="101" t="n">
        <f aca="false">R93/24</f>
        <v>138</v>
      </c>
      <c r="AR93" s="101"/>
      <c r="AS93" s="88" t="n">
        <v>0</v>
      </c>
      <c r="AT93" s="106" t="n">
        <v>0</v>
      </c>
      <c r="AU93" s="106" t="n">
        <v>0</v>
      </c>
      <c r="AV93" s="88" t="n">
        <v>0</v>
      </c>
      <c r="AW93" s="106" t="n">
        <v>9</v>
      </c>
      <c r="AX93" s="88" t="n">
        <v>1320</v>
      </c>
      <c r="AY93" s="88" t="n">
        <v>0</v>
      </c>
      <c r="BA93" s="107" t="n">
        <v>1021</v>
      </c>
      <c r="BB93" s="107" t="n">
        <v>1011</v>
      </c>
      <c r="BC93" s="107" t="n">
        <v>1327</v>
      </c>
      <c r="BD93" s="107" t="n">
        <f aca="false">BB93-BA93</f>
        <v>-10</v>
      </c>
      <c r="BE93" s="107" t="n">
        <f aca="false">AP93</f>
        <v>8824.0426221949</v>
      </c>
      <c r="BF93" s="108" t="n">
        <f aca="false">BC93/24</f>
        <v>55.2916666666667</v>
      </c>
      <c r="BG93" s="109" t="n">
        <v>1.733</v>
      </c>
      <c r="BH93" s="110" t="n">
        <v>1.707</v>
      </c>
      <c r="BI93" s="111" t="n">
        <v>29.7</v>
      </c>
      <c r="BJ93" s="112" t="n">
        <v>27.17</v>
      </c>
      <c r="BK93" s="111" t="n">
        <v>21.84</v>
      </c>
      <c r="BL93" s="111" t="n">
        <v>26.68</v>
      </c>
      <c r="BM93" s="112" t="n">
        <v>989.4</v>
      </c>
      <c r="BN93" s="111" t="n">
        <v>50.03</v>
      </c>
      <c r="BO93" s="122" t="n">
        <v>0.9275</v>
      </c>
      <c r="BP93" s="111" t="n">
        <v>93.17</v>
      </c>
      <c r="BQ93" s="111" t="n">
        <v>85.59</v>
      </c>
      <c r="BR93" s="114" t="n">
        <f aca="false">BQ93-BP93</f>
        <v>-7.58</v>
      </c>
      <c r="BS93" s="115" t="n">
        <v>12649</v>
      </c>
      <c r="BT93" s="115" t="n">
        <v>12689</v>
      </c>
      <c r="BU93" s="116" t="n">
        <f aca="false">BT93-BS93</f>
        <v>40</v>
      </c>
      <c r="BV93" s="161" t="n">
        <f aca="false">BG93+BH93</f>
        <v>3.44</v>
      </c>
      <c r="BW93" s="108" t="n">
        <v>24</v>
      </c>
      <c r="BX93" s="108" t="n">
        <v>24</v>
      </c>
      <c r="BZ93" s="108" t="n">
        <v>24</v>
      </c>
      <c r="CA93" s="108" t="n">
        <v>7.3</v>
      </c>
    </row>
    <row r="94" customFormat="false" ht="13.8" hidden="false" customHeight="false" outlineLevel="0" collapsed="false">
      <c r="A94" s="226"/>
      <c r="B94" s="85" t="n">
        <v>42824</v>
      </c>
      <c r="C94" s="86" t="n">
        <v>85.6</v>
      </c>
      <c r="D94" s="87" t="n">
        <v>0.523</v>
      </c>
      <c r="E94" s="88" t="n">
        <v>98</v>
      </c>
      <c r="F94" s="88" t="n">
        <v>74</v>
      </c>
      <c r="G94" s="89" t="n">
        <v>24</v>
      </c>
      <c r="H94" s="89" t="n">
        <v>0</v>
      </c>
      <c r="I94" s="89" t="n">
        <v>24</v>
      </c>
      <c r="J94" s="89" t="n">
        <v>0</v>
      </c>
      <c r="K94" s="90" t="n">
        <v>0</v>
      </c>
      <c r="L94" s="90" t="n">
        <v>0</v>
      </c>
      <c r="M94" s="90" t="n">
        <v>0</v>
      </c>
      <c r="N94" s="90" t="n">
        <v>0</v>
      </c>
      <c r="O94" s="90" t="n">
        <v>0</v>
      </c>
      <c r="P94" s="90" t="n">
        <v>0</v>
      </c>
      <c r="Q94" s="90" t="n">
        <v>3546</v>
      </c>
      <c r="R94" s="91" t="n">
        <v>3269</v>
      </c>
      <c r="S94" s="91" t="n">
        <v>3269</v>
      </c>
      <c r="T94" s="92" t="n">
        <v>3208</v>
      </c>
      <c r="U94" s="92" t="n">
        <v>3313</v>
      </c>
      <c r="V94" s="89" t="n">
        <v>42</v>
      </c>
      <c r="W94" s="89" t="n">
        <v>0</v>
      </c>
      <c r="X94" s="89" t="n">
        <v>42</v>
      </c>
      <c r="Y94" s="89" t="n">
        <v>0</v>
      </c>
      <c r="Z94" s="89" t="n">
        <v>64</v>
      </c>
      <c r="AA94" s="88" t="n">
        <v>0</v>
      </c>
      <c r="AB94" s="93" t="n">
        <f aca="false">U94-T94+AY94</f>
        <v>105</v>
      </c>
      <c r="AC94" s="94" t="n">
        <f aca="false">T94-S94</f>
        <v>-61</v>
      </c>
      <c r="AD94" s="88" t="n">
        <v>150</v>
      </c>
      <c r="AE94" s="95" t="n">
        <f aca="false">IF(AD94&gt;0, U94/(AD94*24),"no data")</f>
        <v>0.920277777777778</v>
      </c>
      <c r="AF94" s="96" t="n">
        <f aca="false">IF(Q94&gt;0,Q94/24,"no data")</f>
        <v>147.75</v>
      </c>
      <c r="AG94" s="95" t="n">
        <f aca="false">IF(T94&gt;0,(T94/Q94),"no data")</f>
        <v>0.90468133107727</v>
      </c>
      <c r="AH94" s="97" t="n">
        <f aca="false">(1440-((V94*W94)+(X94*Y94)+(Z94*AA94))/(V94+X94+Z94))/1440</f>
        <v>1</v>
      </c>
      <c r="AI94" s="98" t="n">
        <f aca="false">IF(T94&gt;0,(1440-((W94*V94+AS94*AT94)+(Y94*X94+AU94*AV94)+(Z94*AA94+AW94*AX94))/(V94+X94+Z94))/1440,"no data")</f>
        <v>0.925675675675676</v>
      </c>
      <c r="AJ94" s="117" t="n">
        <v>10</v>
      </c>
      <c r="AK94" s="121" t="n">
        <v>153.77</v>
      </c>
      <c r="AL94" s="101" t="n">
        <f aca="false">AJ94*AK94</f>
        <v>1537.7</v>
      </c>
      <c r="AM94" s="117" t="n">
        <v>28.153</v>
      </c>
      <c r="AN94" s="119" t="n">
        <v>944</v>
      </c>
      <c r="AO94" s="103" t="n">
        <f aca="false">AM94*AN94</f>
        <v>26576.432</v>
      </c>
      <c r="AP94" s="104" t="n">
        <f aca="false">IF(T94&gt;0,((((AJ94*AK94)+(AM94*AN94))/(T94*1000))*1000000),"no data")</f>
        <v>8763.75685785536</v>
      </c>
      <c r="AQ94" s="101" t="n">
        <f aca="false">R94/24</f>
        <v>136.208333333333</v>
      </c>
      <c r="AR94" s="101"/>
      <c r="AS94" s="88" t="n">
        <v>0</v>
      </c>
      <c r="AT94" s="106" t="n">
        <v>0</v>
      </c>
      <c r="AU94" s="106" t="n">
        <v>0</v>
      </c>
      <c r="AV94" s="88" t="n">
        <v>0</v>
      </c>
      <c r="AW94" s="106" t="n">
        <v>11</v>
      </c>
      <c r="AX94" s="88" t="n">
        <v>1440</v>
      </c>
      <c r="AY94" s="88" t="n">
        <v>0</v>
      </c>
      <c r="BA94" s="107" t="n">
        <v>1022</v>
      </c>
      <c r="BB94" s="107" t="n">
        <v>1013</v>
      </c>
      <c r="BC94" s="107" t="n">
        <v>1278</v>
      </c>
      <c r="BD94" s="107" t="n">
        <f aca="false">BB94-BA94</f>
        <v>-9</v>
      </c>
      <c r="BE94" s="107" t="n">
        <f aca="false">AP94</f>
        <v>8763.75685785536</v>
      </c>
      <c r="BF94" s="108" t="n">
        <f aca="false">BC94/24</f>
        <v>53.25</v>
      </c>
      <c r="BG94" s="109" t="n">
        <v>1.404</v>
      </c>
      <c r="BH94" s="110" t="n">
        <v>1.402</v>
      </c>
      <c r="BI94" s="111" t="n">
        <v>29.7</v>
      </c>
      <c r="BJ94" s="112" t="n">
        <v>27.17</v>
      </c>
      <c r="BK94" s="112" t="n">
        <v>21.74</v>
      </c>
      <c r="BL94" s="112" t="n">
        <v>26.92</v>
      </c>
      <c r="BM94" s="112" t="n">
        <v>988.71</v>
      </c>
      <c r="BN94" s="111" t="n">
        <v>49.99</v>
      </c>
      <c r="BO94" s="113" t="n">
        <v>0.9279</v>
      </c>
      <c r="BP94" s="108" t="n">
        <v>93.65</v>
      </c>
      <c r="BQ94" s="108" t="n">
        <v>85.59</v>
      </c>
      <c r="BR94" s="114" t="n">
        <f aca="false">BQ94-BP94</f>
        <v>-8.06</v>
      </c>
      <c r="BS94" s="115" t="n">
        <v>12644</v>
      </c>
      <c r="BT94" s="115" t="n">
        <v>12654</v>
      </c>
      <c r="BU94" s="116" t="n">
        <f aca="false">BT94-BS94</f>
        <v>10</v>
      </c>
      <c r="BV94" s="161" t="n">
        <f aca="false">BG94+BH94</f>
        <v>2.806</v>
      </c>
      <c r="BW94" s="108" t="n">
        <v>24</v>
      </c>
      <c r="BX94" s="108" t="n">
        <v>24</v>
      </c>
      <c r="BZ94" s="108" t="n">
        <v>24</v>
      </c>
      <c r="CA94" s="108" t="n">
        <v>7.58</v>
      </c>
    </row>
    <row r="95" customFormat="false" ht="13.8" hidden="false" customHeight="false" outlineLevel="0" collapsed="false">
      <c r="A95" s="226"/>
      <c r="B95" s="85" t="n">
        <v>42825</v>
      </c>
      <c r="C95" s="86" t="n">
        <v>86.8</v>
      </c>
      <c r="D95" s="87" t="n">
        <v>0.528</v>
      </c>
      <c r="E95" s="88" t="n">
        <v>99</v>
      </c>
      <c r="F95" s="88" t="n">
        <v>74</v>
      </c>
      <c r="G95" s="89" t="n">
        <v>24</v>
      </c>
      <c r="H95" s="89" t="n">
        <v>0</v>
      </c>
      <c r="I95" s="89" t="n">
        <v>24</v>
      </c>
      <c r="J95" s="89" t="n">
        <v>0</v>
      </c>
      <c r="K95" s="90" t="n">
        <v>0</v>
      </c>
      <c r="L95" s="90" t="n">
        <v>0</v>
      </c>
      <c r="M95" s="90" t="n">
        <v>0</v>
      </c>
      <c r="N95" s="90" t="n">
        <v>0</v>
      </c>
      <c r="O95" s="90" t="n">
        <v>0</v>
      </c>
      <c r="P95" s="90" t="n">
        <v>0</v>
      </c>
      <c r="Q95" s="90" t="n">
        <v>3525</v>
      </c>
      <c r="R95" s="91" t="n">
        <v>3159</v>
      </c>
      <c r="S95" s="91" t="n">
        <v>3159</v>
      </c>
      <c r="T95" s="92" t="n">
        <v>3103</v>
      </c>
      <c r="U95" s="92" t="n">
        <v>3205</v>
      </c>
      <c r="V95" s="89" t="n">
        <v>42</v>
      </c>
      <c r="W95" s="89" t="n">
        <v>0</v>
      </c>
      <c r="X95" s="89" t="n">
        <v>42</v>
      </c>
      <c r="Y95" s="89" t="n">
        <v>0</v>
      </c>
      <c r="Z95" s="89" t="n">
        <v>64</v>
      </c>
      <c r="AA95" s="88" t="n">
        <v>0</v>
      </c>
      <c r="AB95" s="93" t="n">
        <f aca="false">U95-T95+AY95</f>
        <v>102</v>
      </c>
      <c r="AC95" s="94" t="n">
        <f aca="false">T95-S95</f>
        <v>-56</v>
      </c>
      <c r="AD95" s="88" t="n">
        <v>142</v>
      </c>
      <c r="AE95" s="95" t="n">
        <f aca="false">IF(AD95&gt;0, U95/(AD95*24),"no data")</f>
        <v>0.940434272300469</v>
      </c>
      <c r="AF95" s="96" t="n">
        <f aca="false">IF(Q95&gt;0,Q95/24,"no data")</f>
        <v>146.875</v>
      </c>
      <c r="AG95" s="95" t="n">
        <f aca="false">IF(T95&gt;0,(T95/Q95),"no data")</f>
        <v>0.880283687943262</v>
      </c>
      <c r="AH95" s="97" t="n">
        <f aca="false">(1440-((V95*W95)+(X95*Y95)+(Z95*AA95))/(V95+X95+Z95))/1440</f>
        <v>1</v>
      </c>
      <c r="AI95" s="98" t="n">
        <f aca="false">IF(T95&gt;0,(1440-((W95*V95+AS95*AT95)+(Y95*X95+AU95*AV95)+(Z95*AA95+AW95*AX95))/(V95+X95+Z95))/1440,"no data")</f>
        <v>0.898648648648649</v>
      </c>
      <c r="AJ95" s="117" t="n">
        <v>9.786</v>
      </c>
      <c r="AK95" s="121" t="n">
        <v>149.1</v>
      </c>
      <c r="AL95" s="101" t="n">
        <f aca="false">AJ95*AK95</f>
        <v>1459.0926</v>
      </c>
      <c r="AM95" s="117" t="n">
        <v>27.168</v>
      </c>
      <c r="AN95" s="119" t="n">
        <v>944</v>
      </c>
      <c r="AO95" s="103" t="n">
        <f aca="false">AM95*AN95</f>
        <v>25646.592</v>
      </c>
      <c r="AP95" s="104" t="n">
        <f aca="false">IF(T95&gt;0,((((AJ95*AK95)+(AM95*AN95))/(T95*1000))*1000000),"no data")</f>
        <v>8735.31569448921</v>
      </c>
      <c r="AQ95" s="101" t="n">
        <f aca="false">R95/24</f>
        <v>131.625</v>
      </c>
      <c r="AR95" s="101"/>
      <c r="AS95" s="88" t="n">
        <v>0</v>
      </c>
      <c r="AT95" s="106" t="n">
        <v>0</v>
      </c>
      <c r="AU95" s="106" t="n">
        <v>0</v>
      </c>
      <c r="AV95" s="88" t="n">
        <v>0</v>
      </c>
      <c r="AW95" s="106" t="n">
        <v>15</v>
      </c>
      <c r="AX95" s="88" t="n">
        <v>1440</v>
      </c>
      <c r="AY95" s="88" t="n">
        <v>0</v>
      </c>
      <c r="BA95" s="107" t="n">
        <v>1016</v>
      </c>
      <c r="BB95" s="107" t="n">
        <v>1008</v>
      </c>
      <c r="BC95" s="107" t="n">
        <v>1181</v>
      </c>
      <c r="BD95" s="107" t="n">
        <f aca="false">BB95-BA95</f>
        <v>-8</v>
      </c>
      <c r="BE95" s="107" t="n">
        <f aca="false">AP95</f>
        <v>8735.31569448921</v>
      </c>
      <c r="BF95" s="108" t="n">
        <f aca="false">BC95/24</f>
        <v>49.2083333333333</v>
      </c>
      <c r="BG95" s="109" t="n">
        <v>0.937</v>
      </c>
      <c r="BH95" s="110" t="n">
        <v>0.891</v>
      </c>
      <c r="BI95" s="111" t="n">
        <v>29.54</v>
      </c>
      <c r="BJ95" s="112" t="n">
        <v>27.08</v>
      </c>
      <c r="BK95" s="112" t="n">
        <v>21.69</v>
      </c>
      <c r="BL95" s="112" t="n">
        <v>26.77</v>
      </c>
      <c r="BM95" s="112" t="n">
        <v>989.13</v>
      </c>
      <c r="BN95" s="111" t="n">
        <v>50.02</v>
      </c>
      <c r="BO95" s="113" t="n">
        <v>0.9293</v>
      </c>
      <c r="BP95" s="108" t="n">
        <v>93.69</v>
      </c>
      <c r="BQ95" s="108" t="n">
        <v>85.64</v>
      </c>
      <c r="BR95" s="114" t="n">
        <f aca="false">BQ95-BP95</f>
        <v>-8.05</v>
      </c>
      <c r="BS95" s="115" t="n">
        <v>12674</v>
      </c>
      <c r="BT95" s="115" t="n">
        <v>12672</v>
      </c>
      <c r="BU95" s="116" t="n">
        <f aca="false">BT95-BS95</f>
        <v>-2</v>
      </c>
      <c r="BV95" s="161" t="n">
        <f aca="false">BG95+BH95</f>
        <v>1.828</v>
      </c>
      <c r="BW95" s="108" t="n">
        <v>24</v>
      </c>
      <c r="BX95" s="108" t="n">
        <v>24</v>
      </c>
      <c r="BZ95" s="108" t="n">
        <v>24</v>
      </c>
      <c r="CA95" s="108" t="n">
        <v>8.42</v>
      </c>
    </row>
    <row r="96" customFormat="false" ht="13.8" hidden="false" customHeight="false" outlineLevel="0" collapsed="false">
      <c r="A96" s="226"/>
      <c r="B96" s="85" t="n">
        <v>42826</v>
      </c>
      <c r="C96" s="86" t="n">
        <v>86.1</v>
      </c>
      <c r="D96" s="87" t="n">
        <v>0.536</v>
      </c>
      <c r="E96" s="88" t="n">
        <v>98</v>
      </c>
      <c r="F96" s="88" t="n">
        <v>76</v>
      </c>
      <c r="G96" s="89" t="n">
        <v>24</v>
      </c>
      <c r="H96" s="89" t="n">
        <v>0</v>
      </c>
      <c r="I96" s="89" t="n">
        <v>11</v>
      </c>
      <c r="J96" s="89" t="n">
        <v>34</v>
      </c>
      <c r="K96" s="90" t="n">
        <v>0</v>
      </c>
      <c r="L96" s="90" t="n">
        <v>0</v>
      </c>
      <c r="M96" s="90" t="n">
        <v>0</v>
      </c>
      <c r="N96" s="90" t="n">
        <v>0</v>
      </c>
      <c r="O96" s="90" t="n">
        <v>10</v>
      </c>
      <c r="P96" s="90" t="n">
        <v>0</v>
      </c>
      <c r="Q96" s="90" t="n">
        <v>3537</v>
      </c>
      <c r="R96" s="91" t="n">
        <v>2529</v>
      </c>
      <c r="S96" s="91" t="n">
        <v>2529</v>
      </c>
      <c r="T96" s="92" t="n">
        <v>2511</v>
      </c>
      <c r="U96" s="92" t="n">
        <v>2607</v>
      </c>
      <c r="V96" s="89" t="n">
        <v>42</v>
      </c>
      <c r="W96" s="89" t="n">
        <v>0</v>
      </c>
      <c r="X96" s="89" t="n">
        <v>42</v>
      </c>
      <c r="Y96" s="89" t="n">
        <v>668</v>
      </c>
      <c r="Z96" s="89" t="n">
        <v>62</v>
      </c>
      <c r="AA96" s="88" t="n">
        <v>0</v>
      </c>
      <c r="AB96" s="93" t="n">
        <f aca="false">U96-T96+AY96</f>
        <v>96</v>
      </c>
      <c r="AC96" s="94" t="n">
        <f aca="false">T96-S96</f>
        <v>-18</v>
      </c>
      <c r="AD96" s="88" t="n">
        <v>148</v>
      </c>
      <c r="AE96" s="95" t="n">
        <f aca="false">IF(AD96&gt;0, U96/(AD96*24),"no data")</f>
        <v>0.733952702702703</v>
      </c>
      <c r="AF96" s="96" t="n">
        <f aca="false">IF(Q96&gt;0,Q96/24,"no data")</f>
        <v>147.375</v>
      </c>
      <c r="AG96" s="95" t="n">
        <f aca="false">IF(T96&gt;0,(T96/Q96),"no data")</f>
        <v>0.709923664122137</v>
      </c>
      <c r="AH96" s="97" t="n">
        <f aca="false">(1440-((V96*W96)+(X96*Y96)+(Z96*AA96))/(V96+X96+Z96))/1440</f>
        <v>0.866552511415525</v>
      </c>
      <c r="AI96" s="98" t="n">
        <f aca="false">IF(T96&gt;0,(1440-((W96*V96+AS96*AT96)+(Y96*X96+AU96*AV96)+(Z96*AA96+AW96*AX96))/(V96+X96+Z96))/1440,"no data")</f>
        <v>0.744377853881278</v>
      </c>
      <c r="AJ96" s="99" t="n">
        <v>4.96</v>
      </c>
      <c r="AK96" s="101" t="n">
        <v>163.61</v>
      </c>
      <c r="AL96" s="101" t="n">
        <f aca="false">AJ96*AK96</f>
        <v>811.5056</v>
      </c>
      <c r="AM96" s="99" t="n">
        <v>23.698</v>
      </c>
      <c r="AN96" s="88" t="n">
        <v>943</v>
      </c>
      <c r="AO96" s="103" t="n">
        <f aca="false">AM96*AN96</f>
        <v>22347.214</v>
      </c>
      <c r="AP96" s="104" t="n">
        <f aca="false">IF(T96&gt;0,((((AJ96*AK96)+(AM96*AN96))/(T96*1000))*1000000),"no data")</f>
        <v>9222.90704898447</v>
      </c>
      <c r="AQ96" s="101" t="n">
        <f aca="false">R96/24</f>
        <v>105.375</v>
      </c>
      <c r="AR96" s="101"/>
      <c r="AS96" s="88" t="n">
        <v>0</v>
      </c>
      <c r="AT96" s="106" t="n">
        <v>0</v>
      </c>
      <c r="AU96" s="106" t="n">
        <v>17</v>
      </c>
      <c r="AV96" s="88" t="n">
        <v>78</v>
      </c>
      <c r="AW96" s="106" t="n">
        <v>29</v>
      </c>
      <c r="AX96" s="88" t="n">
        <v>840</v>
      </c>
      <c r="AY96" s="88" t="n">
        <v>0</v>
      </c>
      <c r="BA96" s="107" t="n">
        <v>1014</v>
      </c>
      <c r="BB96" s="107" t="n">
        <v>526</v>
      </c>
      <c r="BC96" s="107" t="n">
        <v>1067</v>
      </c>
      <c r="BD96" s="107" t="n">
        <f aca="false">BB96-BA96</f>
        <v>-488</v>
      </c>
      <c r="BE96" s="107" t="n">
        <f aca="false">AP96</f>
        <v>9222.90704898447</v>
      </c>
      <c r="BF96" s="108" t="n">
        <f aca="false">BC96/24</f>
        <v>44.4583333333333</v>
      </c>
      <c r="BG96" s="109" t="n">
        <v>2.434</v>
      </c>
      <c r="BH96" s="110" t="n">
        <v>1.112</v>
      </c>
      <c r="BI96" s="111" t="n">
        <v>29.6</v>
      </c>
      <c r="BJ96" s="112" t="n">
        <v>27.09</v>
      </c>
      <c r="BK96" s="112" t="n">
        <v>22</v>
      </c>
      <c r="BL96" s="112" t="n">
        <v>23.83</v>
      </c>
      <c r="BM96" s="112" t="n">
        <v>988.08</v>
      </c>
      <c r="BN96" s="111" t="n">
        <v>49.98</v>
      </c>
      <c r="BO96" s="113" t="n">
        <v>0.9248</v>
      </c>
      <c r="BP96" s="108" t="n">
        <v>93.76</v>
      </c>
      <c r="BQ96" s="108" t="n">
        <v>86.49</v>
      </c>
      <c r="BR96" s="114" t="n">
        <f aca="false">BQ96-BP96</f>
        <v>-7.27000000000001</v>
      </c>
      <c r="BS96" s="107" t="n">
        <v>12683</v>
      </c>
      <c r="BT96" s="107" t="n">
        <v>12330</v>
      </c>
      <c r="BU96" s="116" t="n">
        <f aca="false">BT96-BS96</f>
        <v>-353</v>
      </c>
      <c r="BV96" s="107" t="n">
        <f aca="false">BG96+BH96</f>
        <v>3.546</v>
      </c>
      <c r="BW96" s="123" t="n">
        <v>23.18</v>
      </c>
      <c r="BX96" s="123" t="n">
        <v>11.32</v>
      </c>
      <c r="BZ96" s="123" t="n">
        <v>24</v>
      </c>
      <c r="CA96" s="123" t="n">
        <v>8.46</v>
      </c>
    </row>
    <row r="97" customFormat="false" ht="12.75" hidden="false" customHeight="true" outlineLevel="0" collapsed="false">
      <c r="A97" s="226" t="s">
        <v>100</v>
      </c>
      <c r="B97" s="124" t="n">
        <v>42827</v>
      </c>
      <c r="C97" s="125" t="n">
        <v>87.2</v>
      </c>
      <c r="D97" s="126" t="n">
        <v>0.5014</v>
      </c>
      <c r="E97" s="127" t="n">
        <v>102</v>
      </c>
      <c r="F97" s="127" t="n">
        <v>71</v>
      </c>
      <c r="G97" s="128" t="n">
        <v>24</v>
      </c>
      <c r="H97" s="128" t="n">
        <v>0</v>
      </c>
      <c r="I97" s="128" t="n">
        <v>24</v>
      </c>
      <c r="J97" s="128" t="n">
        <v>0</v>
      </c>
      <c r="K97" s="129" t="n">
        <v>0</v>
      </c>
      <c r="L97" s="129" t="n">
        <v>0</v>
      </c>
      <c r="M97" s="129" t="n">
        <v>0</v>
      </c>
      <c r="N97" s="129" t="n">
        <v>0</v>
      </c>
      <c r="O97" s="129" t="n">
        <v>0</v>
      </c>
      <c r="P97" s="129" t="n">
        <v>0</v>
      </c>
      <c r="Q97" s="130" t="n">
        <v>3522</v>
      </c>
      <c r="R97" s="131" t="n">
        <v>3038</v>
      </c>
      <c r="S97" s="131" t="n">
        <v>3038</v>
      </c>
      <c r="T97" s="132" t="n">
        <v>2983</v>
      </c>
      <c r="U97" s="132" t="n">
        <v>3082</v>
      </c>
      <c r="V97" s="127" t="n">
        <v>42</v>
      </c>
      <c r="W97" s="127" t="n">
        <v>0</v>
      </c>
      <c r="X97" s="127" t="n">
        <v>43</v>
      </c>
      <c r="Y97" s="127" t="n">
        <v>0</v>
      </c>
      <c r="Z97" s="127" t="n">
        <v>62</v>
      </c>
      <c r="AA97" s="127" t="n">
        <v>0</v>
      </c>
      <c r="AB97" s="133" t="n">
        <f aca="false">U97-T97+AY97</f>
        <v>99</v>
      </c>
      <c r="AC97" s="134" t="n">
        <f aca="false">T97-S97</f>
        <v>-55</v>
      </c>
      <c r="AD97" s="127" t="n">
        <v>133</v>
      </c>
      <c r="AE97" s="135" t="n">
        <f aca="false">IF(AD97&gt;0, U97/(AD97*24),"no data")</f>
        <v>0.965538847117795</v>
      </c>
      <c r="AF97" s="136" t="n">
        <f aca="false">IF(Q97&gt;0,Q97/24,"no data")</f>
        <v>146.75</v>
      </c>
      <c r="AG97" s="135" t="n">
        <f aca="false">IF(T97&gt;0,(T97/Q97),"no data")</f>
        <v>0.846961953435548</v>
      </c>
      <c r="AH97" s="137" t="n">
        <f aca="false">(1440-((V97*W97)+(X97*Y97)+(Z97*AA97))/(V97+X97+Z97))/1440</f>
        <v>1</v>
      </c>
      <c r="AI97" s="138" t="n">
        <f aca="false">IF(T97&gt;0,(1440-((W97*V97+AS97*AT97)+(Y97*X97+AU97*AV97)+(Z97*AA97+AW97*AX97))/(V97+X97+Z97))/1440,"no data")</f>
        <v>0.857142857142857</v>
      </c>
      <c r="AJ97" s="219" t="n">
        <v>9</v>
      </c>
      <c r="AK97" s="227" t="n">
        <v>157.79</v>
      </c>
      <c r="AL97" s="154" t="n">
        <f aca="false">AJ97*AK97</f>
        <v>1420.11</v>
      </c>
      <c r="AM97" s="219" t="n">
        <v>26.012</v>
      </c>
      <c r="AN97" s="228" t="n">
        <v>944</v>
      </c>
      <c r="AO97" s="140" t="n">
        <f aca="false">AM97*AN97</f>
        <v>24555.328</v>
      </c>
      <c r="AP97" s="141" t="n">
        <f aca="false">IF(T97&gt;0,((((AJ97*AK97)+(AM97*AN97))/(T97*1000))*1000000),"no data")</f>
        <v>8707.82366744888</v>
      </c>
      <c r="AQ97" s="229" t="n">
        <f aca="false">R97/24</f>
        <v>126.583333333333</v>
      </c>
      <c r="AR97" s="229"/>
      <c r="AS97" s="143" t="n">
        <v>0</v>
      </c>
      <c r="AT97" s="127" t="n">
        <v>0</v>
      </c>
      <c r="AU97" s="144" t="n">
        <v>0</v>
      </c>
      <c r="AV97" s="144" t="n">
        <v>0</v>
      </c>
      <c r="AW97" s="127" t="n">
        <v>21</v>
      </c>
      <c r="AX97" s="144" t="n">
        <v>1440</v>
      </c>
      <c r="AY97" s="127" t="n">
        <v>0</v>
      </c>
      <c r="BA97" s="127" t="n">
        <v>1017</v>
      </c>
      <c r="BB97" s="127" t="n">
        <v>1037</v>
      </c>
      <c r="BC97" s="127" t="n">
        <v>1028</v>
      </c>
      <c r="BD97" s="145" t="n">
        <f aca="false">BB97-BA97</f>
        <v>20</v>
      </c>
      <c r="BE97" s="146" t="n">
        <f aca="false">AP97</f>
        <v>8707.82366744888</v>
      </c>
      <c r="BF97" s="147" t="n">
        <f aca="false">BC97/24</f>
        <v>42.8333333333333</v>
      </c>
      <c r="BG97" s="148" t="n">
        <v>0</v>
      </c>
      <c r="BH97" s="149" t="n">
        <v>0</v>
      </c>
      <c r="BI97" s="147" t="n">
        <v>29.51</v>
      </c>
      <c r="BJ97" s="145" t="n">
        <v>27.09</v>
      </c>
      <c r="BK97" s="145" t="n">
        <v>22.16</v>
      </c>
      <c r="BL97" s="145" t="n">
        <v>24</v>
      </c>
      <c r="BM97" s="145" t="n">
        <v>986.1</v>
      </c>
      <c r="BN97" s="147" t="n">
        <v>50.05</v>
      </c>
      <c r="BO97" s="150" t="n">
        <v>0.9267</v>
      </c>
      <c r="BP97" s="147" t="n">
        <v>93.1</v>
      </c>
      <c r="BQ97" s="147" t="n">
        <v>86.41</v>
      </c>
      <c r="BR97" s="114" t="n">
        <f aca="false">BQ97-BP97</f>
        <v>-6.69</v>
      </c>
      <c r="BS97" s="145" t="n">
        <v>12679</v>
      </c>
      <c r="BT97" s="145" t="n">
        <v>12261</v>
      </c>
      <c r="BU97" s="116" t="n">
        <f aca="false">BT97-BS97</f>
        <v>-418</v>
      </c>
      <c r="BV97" s="145" t="n">
        <f aca="false">BG97+BH97</f>
        <v>0</v>
      </c>
      <c r="BW97" s="147" t="n">
        <v>0</v>
      </c>
      <c r="BX97" s="147" t="n">
        <v>0</v>
      </c>
      <c r="BZ97" s="147" t="n">
        <v>24</v>
      </c>
      <c r="CA97" s="147" t="n">
        <v>6.95</v>
      </c>
    </row>
    <row r="98" customFormat="false" ht="13.8" hidden="false" customHeight="false" outlineLevel="0" collapsed="false">
      <c r="A98" s="226"/>
      <c r="B98" s="124" t="n">
        <v>42828</v>
      </c>
      <c r="C98" s="125" t="n">
        <v>86.41</v>
      </c>
      <c r="D98" s="151" t="n">
        <v>0.4579</v>
      </c>
      <c r="E98" s="127" t="n">
        <v>100</v>
      </c>
      <c r="F98" s="127" t="n">
        <v>74</v>
      </c>
      <c r="G98" s="128" t="n">
        <v>24</v>
      </c>
      <c r="H98" s="128" t="n">
        <v>0</v>
      </c>
      <c r="I98" s="128" t="n">
        <v>24</v>
      </c>
      <c r="J98" s="128" t="n">
        <v>0</v>
      </c>
      <c r="K98" s="129" t="n">
        <v>0</v>
      </c>
      <c r="L98" s="129" t="n">
        <v>0</v>
      </c>
      <c r="M98" s="129" t="n">
        <v>0</v>
      </c>
      <c r="N98" s="129" t="n">
        <v>0</v>
      </c>
      <c r="O98" s="129" t="n">
        <v>12</v>
      </c>
      <c r="P98" s="129" t="n">
        <v>49</v>
      </c>
      <c r="Q98" s="130" t="n">
        <v>3536</v>
      </c>
      <c r="R98" s="131" t="n">
        <v>3252</v>
      </c>
      <c r="S98" s="131" t="n">
        <v>3252</v>
      </c>
      <c r="T98" s="132" t="n">
        <v>3192</v>
      </c>
      <c r="U98" s="132" t="n">
        <v>3297</v>
      </c>
      <c r="V98" s="127" t="n">
        <v>42</v>
      </c>
      <c r="W98" s="127" t="n">
        <v>0</v>
      </c>
      <c r="X98" s="127" t="n">
        <v>43</v>
      </c>
      <c r="Y98" s="127" t="n">
        <v>0</v>
      </c>
      <c r="Z98" s="127" t="n">
        <v>62</v>
      </c>
      <c r="AA98" s="127" t="n">
        <v>0</v>
      </c>
      <c r="AB98" s="133" t="n">
        <f aca="false">U98-T98+AY98</f>
        <v>105</v>
      </c>
      <c r="AC98" s="134" t="n">
        <f aca="false">T98-S98</f>
        <v>-60</v>
      </c>
      <c r="AD98" s="127" t="n">
        <v>146</v>
      </c>
      <c r="AE98" s="135" t="n">
        <f aca="false">IF(AD98&gt;0, U98/(AD98*24),"no data")</f>
        <v>0.940924657534247</v>
      </c>
      <c r="AF98" s="136" t="n">
        <f aca="false">IF(Q98&gt;0,Q98/24,"no data")</f>
        <v>147.333333333333</v>
      </c>
      <c r="AG98" s="135" t="n">
        <f aca="false">IF(T98&gt;0,(T98/Q98),"no data")</f>
        <v>0.902714932126697</v>
      </c>
      <c r="AH98" s="137" t="n">
        <f aca="false">(1440-((V98*W98)+(X98*Y98)+(Z98*AA98))/(V98+X98+Z98))/1440</f>
        <v>1</v>
      </c>
      <c r="AI98" s="138" t="n">
        <f aca="false">IF(T98&gt;0,(1440-((W98*V98+AS98*AT98)+(Y98*X98+AU98*AV98)+(Z98*AA98+AW98*AX98))/(V98+X98+Z98))/1440,"no data")</f>
        <v>0.939772297808012</v>
      </c>
      <c r="AJ98" s="219" t="n">
        <v>9.025</v>
      </c>
      <c r="AK98" s="227" t="n">
        <v>156.54</v>
      </c>
      <c r="AL98" s="154" t="n">
        <f aca="false">AJ98*AK98</f>
        <v>1412.7735</v>
      </c>
      <c r="AM98" s="219" t="n">
        <v>28.045</v>
      </c>
      <c r="AN98" s="228" t="n">
        <v>943</v>
      </c>
      <c r="AO98" s="140" t="n">
        <f aca="false">AM98*AN98</f>
        <v>26446.435</v>
      </c>
      <c r="AP98" s="141" t="n">
        <f aca="false">IF(T98&gt;0,((((AJ98*AK98)+(AM98*AN98))/(T98*1000))*1000000),"no data")</f>
        <v>8727.82221177945</v>
      </c>
      <c r="AQ98" s="229" t="n">
        <f aca="false">R98/24</f>
        <v>135.5</v>
      </c>
      <c r="AR98" s="229"/>
      <c r="AS98" s="143" t="n">
        <v>0</v>
      </c>
      <c r="AT98" s="127" t="n">
        <v>0</v>
      </c>
      <c r="AU98" s="144" t="n">
        <v>0</v>
      </c>
      <c r="AV98" s="144" t="n">
        <v>0</v>
      </c>
      <c r="AW98" s="127" t="n">
        <v>19</v>
      </c>
      <c r="AX98" s="144" t="n">
        <v>671</v>
      </c>
      <c r="AY98" s="127" t="n">
        <v>0</v>
      </c>
      <c r="BA98" s="127" t="n">
        <v>1018</v>
      </c>
      <c r="BB98" s="127" t="n">
        <v>1042</v>
      </c>
      <c r="BC98" s="127" t="n">
        <v>1237</v>
      </c>
      <c r="BD98" s="145" t="n">
        <f aca="false">BB98-BA98</f>
        <v>24</v>
      </c>
      <c r="BE98" s="146" t="n">
        <f aca="false">AP98</f>
        <v>8727.82221177945</v>
      </c>
      <c r="BF98" s="147" t="n">
        <f aca="false">BC98/24</f>
        <v>51.5416666666667</v>
      </c>
      <c r="BG98" s="148" t="n">
        <v>1.171</v>
      </c>
      <c r="BH98" s="149" t="n">
        <v>1.171</v>
      </c>
      <c r="BI98" s="147" t="n">
        <v>29.59</v>
      </c>
      <c r="BJ98" s="145" t="n">
        <v>27.12</v>
      </c>
      <c r="BK98" s="145" t="n">
        <v>22.31</v>
      </c>
      <c r="BL98" s="145" t="n">
        <v>24.37</v>
      </c>
      <c r="BM98" s="145" t="n">
        <v>985.9</v>
      </c>
      <c r="BN98" s="145" t="n">
        <v>49.99</v>
      </c>
      <c r="BO98" s="150" t="n">
        <v>0.927</v>
      </c>
      <c r="BP98" s="147" t="n">
        <v>92.89</v>
      </c>
      <c r="BQ98" s="147" t="n">
        <v>86.37</v>
      </c>
      <c r="BR98" s="114" t="n">
        <f aca="false">BQ98-BP98</f>
        <v>-6.52</v>
      </c>
      <c r="BS98" s="145" t="n">
        <v>12665</v>
      </c>
      <c r="BT98" s="145" t="n">
        <v>12319</v>
      </c>
      <c r="BU98" s="116" t="n">
        <f aca="false">BT98-BS98</f>
        <v>-346</v>
      </c>
      <c r="BV98" s="145" t="n">
        <f aca="false">BG98+BH98</f>
        <v>2.342</v>
      </c>
      <c r="BW98" s="147" t="n">
        <v>12.98</v>
      </c>
      <c r="BX98" s="147" t="n">
        <v>12.95</v>
      </c>
      <c r="BZ98" s="147" t="n">
        <v>24</v>
      </c>
      <c r="CA98" s="147" t="n">
        <v>7.66</v>
      </c>
    </row>
    <row r="99" customFormat="false" ht="13.8" hidden="false" customHeight="false" outlineLevel="0" collapsed="false">
      <c r="A99" s="226"/>
      <c r="B99" s="124" t="n">
        <v>42829</v>
      </c>
      <c r="C99" s="125" t="n">
        <v>85</v>
      </c>
      <c r="D99" s="151" t="n">
        <v>0.54</v>
      </c>
      <c r="E99" s="127" t="n">
        <v>96</v>
      </c>
      <c r="F99" s="127" t="n">
        <v>74</v>
      </c>
      <c r="G99" s="128" t="n">
        <v>0</v>
      </c>
      <c r="H99" s="128" t="n">
        <v>0</v>
      </c>
      <c r="I99" s="128" t="n">
        <v>0</v>
      </c>
      <c r="J99" s="128" t="n">
        <v>0</v>
      </c>
      <c r="K99" s="129" t="n">
        <v>0</v>
      </c>
      <c r="L99" s="129" t="n">
        <v>0</v>
      </c>
      <c r="M99" s="129" t="n">
        <v>0</v>
      </c>
      <c r="N99" s="129" t="n">
        <v>0</v>
      </c>
      <c r="O99" s="129" t="n">
        <v>0</v>
      </c>
      <c r="P99" s="129" t="n">
        <v>0</v>
      </c>
      <c r="Q99" s="130" t="n">
        <v>3549</v>
      </c>
      <c r="R99" s="131" t="n">
        <v>3463</v>
      </c>
      <c r="S99" s="131" t="n">
        <v>3463</v>
      </c>
      <c r="T99" s="132" t="n">
        <v>30</v>
      </c>
      <c r="U99" s="132" t="n">
        <v>31</v>
      </c>
      <c r="V99" s="127" t="n">
        <v>42</v>
      </c>
      <c r="W99" s="127" t="n">
        <v>1418</v>
      </c>
      <c r="X99" s="127" t="n">
        <v>43</v>
      </c>
      <c r="Y99" s="127" t="n">
        <v>1418</v>
      </c>
      <c r="Z99" s="127" t="n">
        <v>62</v>
      </c>
      <c r="AA99" s="127" t="n">
        <v>1418</v>
      </c>
      <c r="AB99" s="133" t="n">
        <f aca="false">U99-T99+AY99</f>
        <v>24</v>
      </c>
      <c r="AC99" s="134" t="n">
        <f aca="false">T99-S99</f>
        <v>-3433</v>
      </c>
      <c r="AD99" s="127" t="n">
        <v>31</v>
      </c>
      <c r="AE99" s="135" t="n">
        <f aca="false">IF(AD99&gt;0, U99/(AD99*24),"no data")</f>
        <v>0.0416666666666667</v>
      </c>
      <c r="AF99" s="136" t="n">
        <f aca="false">IF(Q99&gt;0,Q99/24,"no data")</f>
        <v>147.875</v>
      </c>
      <c r="AG99" s="135" t="n">
        <f aca="false">IF(T99&gt;0,(T99/Q99),"no data")</f>
        <v>0.0084530853761623</v>
      </c>
      <c r="AH99" s="137" t="n">
        <f aca="false">(1440-((V99*W99)+(X99*Y99)+(Z99*AA99))/(V99+X99+Z99))/1440</f>
        <v>0.0152777777777778</v>
      </c>
      <c r="AI99" s="138" t="n">
        <f aca="false">IF(T99&gt;0,(1440-((W99*V99+AS99*AT99)+(Y99*X99+AU99*AV99)+(Z99*AA99+AW99*AX99))/(V99+X99+Z99))/1440,"no data")</f>
        <v>0.00322184429327292</v>
      </c>
      <c r="AJ99" s="175" t="n">
        <v>0</v>
      </c>
      <c r="AK99" s="227" t="n">
        <v>156.54</v>
      </c>
      <c r="AL99" s="154" t="n">
        <f aca="false">AJ99*AK99</f>
        <v>0</v>
      </c>
      <c r="AM99" s="219" t="n">
        <v>0.714</v>
      </c>
      <c r="AN99" s="228" t="n">
        <v>943</v>
      </c>
      <c r="AO99" s="140" t="n">
        <f aca="false">AM99*AN99</f>
        <v>673.302</v>
      </c>
      <c r="AP99" s="141" t="n">
        <f aca="false">IF(T99&gt;0,((((AJ99*AK99)+(AM99*AN99))/(T99*1000))*1000000),"no data")</f>
        <v>22443.4</v>
      </c>
      <c r="AQ99" s="146" t="n">
        <f aca="false">R99/24</f>
        <v>144.291666666667</v>
      </c>
      <c r="AR99" s="146"/>
      <c r="AS99" s="152" t="n">
        <v>33</v>
      </c>
      <c r="AT99" s="127" t="n">
        <v>22</v>
      </c>
      <c r="AU99" s="144" t="n">
        <v>34</v>
      </c>
      <c r="AV99" s="144" t="n">
        <v>22</v>
      </c>
      <c r="AW99" s="127" t="n">
        <v>49</v>
      </c>
      <c r="AX99" s="144" t="n">
        <v>22</v>
      </c>
      <c r="AY99" s="127" t="n">
        <v>23</v>
      </c>
      <c r="BA99" s="127" t="n">
        <v>9</v>
      </c>
      <c r="BB99" s="127" t="n">
        <v>9</v>
      </c>
      <c r="BC99" s="127" t="n">
        <v>13</v>
      </c>
      <c r="BD99" s="145" t="n">
        <f aca="false">BB99-BA99</f>
        <v>0</v>
      </c>
      <c r="BE99" s="146" t="n">
        <f aca="false">AP99</f>
        <v>22443.4</v>
      </c>
      <c r="BF99" s="147" t="n">
        <f aca="false">BC99/24</f>
        <v>0.541666666666667</v>
      </c>
      <c r="BG99" s="148" t="n">
        <v>0</v>
      </c>
      <c r="BH99" s="149" t="n">
        <v>0</v>
      </c>
      <c r="BI99" s="147" t="n">
        <v>0</v>
      </c>
      <c r="BJ99" s="145" t="n">
        <v>0.536</v>
      </c>
      <c r="BK99" s="145" t="n">
        <v>0.631</v>
      </c>
      <c r="BL99" s="145" t="n">
        <v>0.169</v>
      </c>
      <c r="BM99" s="145" t="n">
        <v>984.21</v>
      </c>
      <c r="BN99" s="145" t="n">
        <v>50.01</v>
      </c>
      <c r="BO99" s="150" t="n">
        <v>0</v>
      </c>
      <c r="BP99" s="147" t="n">
        <v>0</v>
      </c>
      <c r="BQ99" s="147" t="n">
        <v>0</v>
      </c>
      <c r="BR99" s="114" t="n">
        <f aca="false">BQ99-BP99</f>
        <v>0</v>
      </c>
      <c r="BS99" s="145" t="n">
        <v>0</v>
      </c>
      <c r="BT99" s="145" t="n">
        <v>0</v>
      </c>
      <c r="BU99" s="116" t="n">
        <f aca="false">BT99-BS99</f>
        <v>0</v>
      </c>
      <c r="BV99" s="145" t="n">
        <f aca="false">BG99+BH99</f>
        <v>0</v>
      </c>
      <c r="BW99" s="147" t="n">
        <f aca="false">10/60</f>
        <v>0.166666666666667</v>
      </c>
      <c r="BX99" s="147" t="n">
        <v>0.17</v>
      </c>
      <c r="BZ99" s="147" t="n">
        <v>0</v>
      </c>
      <c r="CA99" s="147" t="n">
        <v>0</v>
      </c>
    </row>
    <row r="100" customFormat="false" ht="13.8" hidden="false" customHeight="false" outlineLevel="0" collapsed="false">
      <c r="A100" s="226"/>
      <c r="B100" s="124" t="n">
        <v>42830</v>
      </c>
      <c r="C100" s="125" t="n">
        <v>81.8</v>
      </c>
      <c r="D100" s="151" t="n">
        <v>0.59</v>
      </c>
      <c r="E100" s="153" t="n">
        <v>94</v>
      </c>
      <c r="F100" s="153" t="n">
        <v>71</v>
      </c>
      <c r="G100" s="128" t="n">
        <v>0</v>
      </c>
      <c r="H100" s="128" t="n">
        <v>0</v>
      </c>
      <c r="I100" s="128" t="n">
        <v>0</v>
      </c>
      <c r="J100" s="128" t="n">
        <v>0</v>
      </c>
      <c r="K100" s="129" t="n">
        <v>0</v>
      </c>
      <c r="L100" s="129" t="n">
        <v>0</v>
      </c>
      <c r="M100" s="129" t="n">
        <v>0</v>
      </c>
      <c r="N100" s="129" t="n">
        <v>0</v>
      </c>
      <c r="O100" s="129" t="n">
        <v>0</v>
      </c>
      <c r="P100" s="129" t="n">
        <v>0</v>
      </c>
      <c r="Q100" s="130" t="n">
        <v>3574</v>
      </c>
      <c r="R100" s="131" t="n">
        <v>3473</v>
      </c>
      <c r="S100" s="131" t="n">
        <v>3473</v>
      </c>
      <c r="T100" s="132" t="n">
        <v>0</v>
      </c>
      <c r="U100" s="132" t="n">
        <v>0</v>
      </c>
      <c r="V100" s="127" t="n">
        <v>42</v>
      </c>
      <c r="W100" s="153" t="n">
        <v>1440</v>
      </c>
      <c r="X100" s="153" t="n">
        <v>43</v>
      </c>
      <c r="Y100" s="153" t="n">
        <v>1440</v>
      </c>
      <c r="Z100" s="153" t="n">
        <v>63</v>
      </c>
      <c r="AA100" s="153" t="n">
        <v>1440</v>
      </c>
      <c r="AB100" s="133" t="n">
        <f aca="false">U100-T100+AY100</f>
        <v>19</v>
      </c>
      <c r="AC100" s="134" t="n">
        <f aca="false">T100-S100</f>
        <v>-3473</v>
      </c>
      <c r="AD100" s="127" t="n">
        <v>0</v>
      </c>
      <c r="AE100" s="135" t="str">
        <f aca="false">IF(AD100&gt;0, U100/(AD100*24),"no data")</f>
        <v>no data</v>
      </c>
      <c r="AF100" s="136" t="n">
        <f aca="false">IF(Q100&gt;0,Q100/24,"no data")</f>
        <v>148.916666666667</v>
      </c>
      <c r="AG100" s="135" t="str">
        <f aca="false">IF(T100&gt;0,(T100/Q100),"no data")</f>
        <v>no data</v>
      </c>
      <c r="AH100" s="137" t="n">
        <f aca="false">(1440-((V100*W100)+(X100*Y100)+(Z100*AA100))/(V100+X100+Z100))/1440</f>
        <v>0</v>
      </c>
      <c r="AI100" s="138" t="str">
        <f aca="false">IF(T100&gt;0,(1440-((W100*V100+AS100*AT100)+(Y100*X100+AU100*AV100)+(Z100*AA100+AW100*AX100))/(V100+X100+Z100))/1440,"no data")</f>
        <v>no data</v>
      </c>
      <c r="AJ100" s="175" t="n">
        <v>0</v>
      </c>
      <c r="AK100" s="227" t="n">
        <v>0</v>
      </c>
      <c r="AL100" s="154" t="n">
        <f aca="false">AJ100*AK100</f>
        <v>0</v>
      </c>
      <c r="AM100" s="175" t="n">
        <v>0</v>
      </c>
      <c r="AN100" s="127" t="n">
        <v>0</v>
      </c>
      <c r="AO100" s="140" t="n">
        <f aca="false">AM100*AN100</f>
        <v>0</v>
      </c>
      <c r="AP100" s="141" t="str">
        <f aca="false">IF(T100&gt;0,((((AJ100*AK100)+(AM100*AN100))/(T100*1000))*1000000),"no data")</f>
        <v>no data</v>
      </c>
      <c r="AQ100" s="154" t="n">
        <f aca="false">R100/24</f>
        <v>144.708333333333</v>
      </c>
      <c r="AR100" s="154"/>
      <c r="AS100" s="127" t="n">
        <v>0</v>
      </c>
      <c r="AT100" s="144" t="n">
        <v>0</v>
      </c>
      <c r="AU100" s="144" t="n">
        <v>0</v>
      </c>
      <c r="AV100" s="127" t="n">
        <v>0</v>
      </c>
      <c r="AW100" s="144" t="n">
        <v>0</v>
      </c>
      <c r="AX100" s="127" t="n">
        <v>0</v>
      </c>
      <c r="AY100" s="127" t="n">
        <v>19</v>
      </c>
      <c r="BA100" s="145" t="n">
        <v>0</v>
      </c>
      <c r="BB100" s="145" t="n">
        <v>0</v>
      </c>
      <c r="BC100" s="155" t="n">
        <v>0</v>
      </c>
      <c r="BD100" s="145" t="n">
        <f aca="false">BB100-BA100</f>
        <v>0</v>
      </c>
      <c r="BE100" s="147" t="str">
        <f aca="false">AP100</f>
        <v>no data</v>
      </c>
      <c r="BF100" s="147" t="n">
        <f aca="false">BC100/24</f>
        <v>0</v>
      </c>
      <c r="BG100" s="148" t="n">
        <v>0</v>
      </c>
      <c r="BH100" s="149" t="n">
        <v>0</v>
      </c>
      <c r="BI100" s="147" t="n">
        <v>0</v>
      </c>
      <c r="BJ100" s="145" t="n">
        <v>0</v>
      </c>
      <c r="BK100" s="145" t="n">
        <v>0</v>
      </c>
      <c r="BL100" s="145" t="n">
        <v>0</v>
      </c>
      <c r="BM100" s="145" t="n">
        <v>981.6</v>
      </c>
      <c r="BN100" s="145" t="n">
        <v>50.05</v>
      </c>
      <c r="BO100" s="150" t="n">
        <v>0</v>
      </c>
      <c r="BP100" s="147" t="n">
        <v>0</v>
      </c>
      <c r="BQ100" s="147" t="n">
        <v>0</v>
      </c>
      <c r="BR100" s="114" t="n">
        <f aca="false">BQ100-BP100</f>
        <v>0</v>
      </c>
      <c r="BS100" s="145" t="n">
        <v>0</v>
      </c>
      <c r="BT100" s="145" t="n">
        <v>0</v>
      </c>
      <c r="BU100" s="116" t="n">
        <f aca="false">BT100-BS100</f>
        <v>0</v>
      </c>
      <c r="BV100" s="145" t="n">
        <f aca="false">BG100+BH100</f>
        <v>0</v>
      </c>
      <c r="BW100" s="147" t="n">
        <v>0</v>
      </c>
      <c r="BX100" s="147" t="n">
        <v>0</v>
      </c>
      <c r="BZ100" s="147" t="n">
        <v>0</v>
      </c>
      <c r="CA100" s="147" t="n">
        <v>6</v>
      </c>
    </row>
    <row r="101" customFormat="false" ht="13.8" hidden="false" customHeight="false" outlineLevel="0" collapsed="false">
      <c r="A101" s="226"/>
      <c r="B101" s="124" t="n">
        <v>42831</v>
      </c>
      <c r="C101" s="125" t="n">
        <v>76</v>
      </c>
      <c r="D101" s="151" t="n">
        <v>0.56</v>
      </c>
      <c r="E101" s="127" t="n">
        <v>85</v>
      </c>
      <c r="F101" s="127" t="n">
        <v>67</v>
      </c>
      <c r="G101" s="127" t="n">
        <v>0</v>
      </c>
      <c r="H101" s="127" t="n">
        <v>0</v>
      </c>
      <c r="I101" s="127" t="n">
        <v>0</v>
      </c>
      <c r="J101" s="127" t="n">
        <v>0</v>
      </c>
      <c r="K101" s="129" t="n">
        <v>0</v>
      </c>
      <c r="L101" s="129" t="n">
        <v>0</v>
      </c>
      <c r="M101" s="129" t="n">
        <v>0</v>
      </c>
      <c r="N101" s="129" t="n">
        <v>0</v>
      </c>
      <c r="O101" s="129" t="n">
        <v>0</v>
      </c>
      <c r="P101" s="129" t="n">
        <v>0</v>
      </c>
      <c r="Q101" s="130" t="n">
        <v>3636</v>
      </c>
      <c r="R101" s="131" t="n">
        <v>3480</v>
      </c>
      <c r="S101" s="131" t="n">
        <v>3480</v>
      </c>
      <c r="T101" s="132" t="n">
        <v>0</v>
      </c>
      <c r="U101" s="132" t="n">
        <v>0</v>
      </c>
      <c r="V101" s="127" t="n">
        <v>43</v>
      </c>
      <c r="W101" s="127" t="n">
        <v>1440</v>
      </c>
      <c r="X101" s="127" t="n">
        <v>44</v>
      </c>
      <c r="Y101" s="127" t="n">
        <v>1440</v>
      </c>
      <c r="Z101" s="127" t="n">
        <v>63</v>
      </c>
      <c r="AA101" s="127" t="n">
        <v>1440</v>
      </c>
      <c r="AB101" s="133" t="n">
        <f aca="false">U101-T101+AY101</f>
        <v>13</v>
      </c>
      <c r="AC101" s="134" t="n">
        <f aca="false">T101-S101</f>
        <v>-3480</v>
      </c>
      <c r="AD101" s="127" t="n">
        <v>0</v>
      </c>
      <c r="AE101" s="135" t="str">
        <f aca="false">IF(AD101&gt;0, U101/(AD101*24),"no data")</f>
        <v>no data</v>
      </c>
      <c r="AF101" s="136" t="n">
        <f aca="false">IF(Q101&gt;0,Q101/24,"no data")</f>
        <v>151.5</v>
      </c>
      <c r="AG101" s="135" t="str">
        <f aca="false">IF(T101&gt;0,(T101/Q101),"no data")</f>
        <v>no data</v>
      </c>
      <c r="AH101" s="137" t="n">
        <f aca="false">(1440-((V101*W101)+(X101*Y101)+(Z101*AA101))/(V101+X101+Z101))/1440</f>
        <v>0</v>
      </c>
      <c r="AI101" s="138" t="str">
        <f aca="false">IF(T101&gt;0,(1440-((W101*V101+AS101*AT101)+(Y101*X101+AU101*AV101)+(Z101*AA101+AW101*AX101))/(V101+X101+Z101))/1440,"no data")</f>
        <v>no data</v>
      </c>
      <c r="AJ101" s="175" t="n">
        <v>0</v>
      </c>
      <c r="AK101" s="227" t="n">
        <v>0</v>
      </c>
      <c r="AL101" s="154" t="n">
        <f aca="false">AJ101*AK101</f>
        <v>0</v>
      </c>
      <c r="AM101" s="175" t="n">
        <v>0</v>
      </c>
      <c r="AN101" s="127" t="n">
        <v>0</v>
      </c>
      <c r="AO101" s="140" t="n">
        <f aca="false">AM101*AN101</f>
        <v>0</v>
      </c>
      <c r="AP101" s="141" t="str">
        <f aca="false">IF(T101&gt;0,((((AJ101*AK101)+(AM101*AN101))/(T101*1000))*1000000),"no data")</f>
        <v>no data</v>
      </c>
      <c r="AQ101" s="154" t="n">
        <f aca="false">R101/24</f>
        <v>145</v>
      </c>
      <c r="AR101" s="154"/>
      <c r="AS101" s="127" t="n">
        <v>0</v>
      </c>
      <c r="AT101" s="127" t="n">
        <v>0</v>
      </c>
      <c r="AU101" s="127" t="n">
        <v>0</v>
      </c>
      <c r="AV101" s="127" t="n">
        <v>0</v>
      </c>
      <c r="AW101" s="127" t="n">
        <v>0</v>
      </c>
      <c r="AX101" s="127" t="n">
        <v>0</v>
      </c>
      <c r="AY101" s="127" t="n">
        <v>13</v>
      </c>
      <c r="BA101" s="145" t="n">
        <v>0</v>
      </c>
      <c r="BB101" s="145" t="n">
        <v>0</v>
      </c>
      <c r="BC101" s="145" t="n">
        <v>0</v>
      </c>
      <c r="BD101" s="145" t="n">
        <f aca="false">BB101-BA101</f>
        <v>0</v>
      </c>
      <c r="BE101" s="147" t="str">
        <f aca="false">AP101</f>
        <v>no data</v>
      </c>
      <c r="BF101" s="147" t="n">
        <f aca="false">BC101/24</f>
        <v>0</v>
      </c>
      <c r="BG101" s="148" t="n">
        <v>0</v>
      </c>
      <c r="BH101" s="149" t="n">
        <v>0</v>
      </c>
      <c r="BI101" s="147" t="n">
        <v>0</v>
      </c>
      <c r="BJ101" s="145" t="n">
        <v>0</v>
      </c>
      <c r="BK101" s="145" t="n">
        <v>0</v>
      </c>
      <c r="BL101" s="145" t="n">
        <v>0</v>
      </c>
      <c r="BM101" s="145" t="n">
        <v>982.7</v>
      </c>
      <c r="BN101" s="145" t="n">
        <v>50.04</v>
      </c>
      <c r="BO101" s="150" t="n">
        <v>0</v>
      </c>
      <c r="BP101" s="147" t="n">
        <v>0</v>
      </c>
      <c r="BQ101" s="147" t="n">
        <v>0</v>
      </c>
      <c r="BR101" s="114" t="n">
        <f aca="false">BQ101-BP101</f>
        <v>0</v>
      </c>
      <c r="BS101" s="145" t="n">
        <v>0</v>
      </c>
      <c r="BT101" s="145" t="n">
        <v>0</v>
      </c>
      <c r="BU101" s="116" t="n">
        <f aca="false">BT101-BS101</f>
        <v>0</v>
      </c>
      <c r="BV101" s="145" t="n">
        <f aca="false">BG101+BH101</f>
        <v>0</v>
      </c>
      <c r="BW101" s="147" t="n">
        <v>0</v>
      </c>
      <c r="BX101" s="147" t="n">
        <v>0</v>
      </c>
      <c r="BZ101" s="147" t="n">
        <v>0</v>
      </c>
      <c r="CA101" s="147" t="n">
        <v>0</v>
      </c>
    </row>
    <row r="102" customFormat="false" ht="13.8" hidden="false" customHeight="false" outlineLevel="0" collapsed="false">
      <c r="A102" s="226"/>
      <c r="B102" s="124" t="n">
        <v>42832</v>
      </c>
      <c r="C102" s="125" t="n">
        <v>73</v>
      </c>
      <c r="D102" s="151" t="n">
        <v>0.48</v>
      </c>
      <c r="E102" s="127" t="n">
        <v>85</v>
      </c>
      <c r="F102" s="127" t="n">
        <v>61</v>
      </c>
      <c r="G102" s="127" t="n">
        <v>0</v>
      </c>
      <c r="H102" s="127" t="n">
        <v>0</v>
      </c>
      <c r="I102" s="127" t="n">
        <v>0</v>
      </c>
      <c r="J102" s="127" t="n">
        <v>0</v>
      </c>
      <c r="K102" s="129" t="n">
        <v>0</v>
      </c>
      <c r="L102" s="129" t="n">
        <v>0</v>
      </c>
      <c r="M102" s="129" t="n">
        <v>0</v>
      </c>
      <c r="N102" s="129" t="n">
        <v>0</v>
      </c>
      <c r="O102" s="129" t="n">
        <v>0</v>
      </c>
      <c r="P102" s="129" t="n">
        <v>0</v>
      </c>
      <c r="Q102" s="130" t="n">
        <v>3648</v>
      </c>
      <c r="R102" s="131" t="n">
        <v>3487</v>
      </c>
      <c r="S102" s="131" t="n">
        <v>3487</v>
      </c>
      <c r="T102" s="132" t="n">
        <v>0</v>
      </c>
      <c r="U102" s="132" t="n">
        <v>0</v>
      </c>
      <c r="V102" s="127" t="n">
        <v>43</v>
      </c>
      <c r="W102" s="127" t="n">
        <v>1440</v>
      </c>
      <c r="X102" s="127" t="n">
        <v>44</v>
      </c>
      <c r="Y102" s="127" t="n">
        <v>1440</v>
      </c>
      <c r="Z102" s="127" t="n">
        <v>63</v>
      </c>
      <c r="AA102" s="127" t="n">
        <v>1440</v>
      </c>
      <c r="AB102" s="133" t="n">
        <v>12</v>
      </c>
      <c r="AC102" s="134" t="n">
        <f aca="false">T102-S102</f>
        <v>-3487</v>
      </c>
      <c r="AD102" s="127" t="n">
        <v>0</v>
      </c>
      <c r="AE102" s="135" t="str">
        <f aca="false">IF(AD102&gt;0, U102/(AD102*24),"no data")</f>
        <v>no data</v>
      </c>
      <c r="AF102" s="136" t="n">
        <f aca="false">IF(Q102&gt;0,Q102/24,"no data")</f>
        <v>152</v>
      </c>
      <c r="AG102" s="135" t="str">
        <f aca="false">IF(T102&gt;0,(T102/Q102),"no data")</f>
        <v>no data</v>
      </c>
      <c r="AH102" s="137" t="n">
        <f aca="false">(1440-((V102*W102)+(X102*Y102)+(Z102*AA102))/(V102+X102+Z102))/1440</f>
        <v>0</v>
      </c>
      <c r="AI102" s="138" t="str">
        <f aca="false">IF(T102&gt;0,(1440-((W102*V102+AS102*AT102)+(Y102*X102+AU102*AV102)+(Z102*AA102+AW102*AX102))/(V102+X102+Z102))/1440,"no data")</f>
        <v>no data</v>
      </c>
      <c r="AJ102" s="175" t="n">
        <v>0</v>
      </c>
      <c r="AK102" s="227" t="n">
        <v>0</v>
      </c>
      <c r="AL102" s="154" t="n">
        <f aca="false">AJ102*AK102</f>
        <v>0</v>
      </c>
      <c r="AM102" s="175" t="n">
        <v>0</v>
      </c>
      <c r="AN102" s="127" t="n">
        <v>0</v>
      </c>
      <c r="AO102" s="140" t="n">
        <f aca="false">AM102*AN102</f>
        <v>0</v>
      </c>
      <c r="AP102" s="141" t="str">
        <f aca="false">IF(T102&gt;0,((((AJ102*AK102)+(AM102*AN102))/(T102*1000))*1000000),"no data")</f>
        <v>no data</v>
      </c>
      <c r="AQ102" s="154" t="n">
        <f aca="false">R102/24</f>
        <v>145.291666666667</v>
      </c>
      <c r="AR102" s="154"/>
      <c r="AS102" s="127" t="n">
        <v>0</v>
      </c>
      <c r="AT102" s="127" t="n">
        <v>0</v>
      </c>
      <c r="AU102" s="127" t="n">
        <v>0</v>
      </c>
      <c r="AV102" s="127" t="n">
        <v>0</v>
      </c>
      <c r="AW102" s="127" t="n">
        <v>0</v>
      </c>
      <c r="AX102" s="127" t="n">
        <v>0</v>
      </c>
      <c r="AY102" s="127" t="n">
        <v>12</v>
      </c>
      <c r="BA102" s="145" t="n">
        <v>0</v>
      </c>
      <c r="BB102" s="145" t="n">
        <v>0</v>
      </c>
      <c r="BC102" s="145" t="n">
        <v>0</v>
      </c>
      <c r="BD102" s="145" t="n">
        <f aca="false">BB102-BA102</f>
        <v>0</v>
      </c>
      <c r="BE102" s="147" t="str">
        <f aca="false">AP102</f>
        <v>no data</v>
      </c>
      <c r="BF102" s="147" t="n">
        <f aca="false">BC102/24</f>
        <v>0</v>
      </c>
      <c r="BG102" s="148" t="n">
        <v>0</v>
      </c>
      <c r="BH102" s="149" t="n">
        <v>0</v>
      </c>
      <c r="BI102" s="147" t="n">
        <v>0</v>
      </c>
      <c r="BJ102" s="145" t="n">
        <v>0</v>
      </c>
      <c r="BK102" s="145" t="n">
        <v>0</v>
      </c>
      <c r="BL102" s="145" t="n">
        <v>0</v>
      </c>
      <c r="BM102" s="145" t="n">
        <v>988.5</v>
      </c>
      <c r="BN102" s="145" t="n">
        <v>50.03</v>
      </c>
      <c r="BO102" s="150" t="n">
        <v>0</v>
      </c>
      <c r="BP102" s="147" t="n">
        <v>0</v>
      </c>
      <c r="BQ102" s="147" t="n">
        <v>0</v>
      </c>
      <c r="BR102" s="114" t="n">
        <f aca="false">BQ102-BP102</f>
        <v>0</v>
      </c>
      <c r="BS102" s="145" t="n">
        <v>0</v>
      </c>
      <c r="BT102" s="145" t="n">
        <v>0</v>
      </c>
      <c r="BU102" s="116" t="n">
        <f aca="false">BT102-BS102</f>
        <v>0</v>
      </c>
      <c r="BV102" s="145" t="n">
        <f aca="false">BG102+BH102</f>
        <v>0</v>
      </c>
      <c r="BW102" s="147" t="n">
        <v>0</v>
      </c>
      <c r="BX102" s="147" t="n">
        <v>0</v>
      </c>
      <c r="BZ102" s="147" t="n">
        <v>0</v>
      </c>
      <c r="CA102" s="147" t="n">
        <v>0</v>
      </c>
    </row>
    <row r="103" customFormat="false" ht="13.8" hidden="false" customHeight="false" outlineLevel="0" collapsed="false">
      <c r="A103" s="226"/>
      <c r="B103" s="124" t="n">
        <v>42833</v>
      </c>
      <c r="C103" s="125" t="n">
        <v>75.2</v>
      </c>
      <c r="D103" s="151" t="n">
        <v>0.474</v>
      </c>
      <c r="E103" s="127" t="n">
        <v>88</v>
      </c>
      <c r="F103" s="127" t="n">
        <v>61</v>
      </c>
      <c r="G103" s="127" t="n">
        <v>0</v>
      </c>
      <c r="H103" s="127" t="n">
        <v>0</v>
      </c>
      <c r="I103" s="127" t="n">
        <v>0</v>
      </c>
      <c r="J103" s="127" t="n">
        <v>0</v>
      </c>
      <c r="K103" s="127" t="n">
        <v>0</v>
      </c>
      <c r="L103" s="127" t="n">
        <v>0</v>
      </c>
      <c r="M103" s="156" t="n">
        <v>0</v>
      </c>
      <c r="N103" s="156" t="n">
        <v>0</v>
      </c>
      <c r="O103" s="156" t="n">
        <v>0</v>
      </c>
      <c r="P103" s="156" t="n">
        <v>0</v>
      </c>
      <c r="Q103" s="130" t="n">
        <v>3635</v>
      </c>
      <c r="R103" s="131" t="n">
        <v>3491</v>
      </c>
      <c r="S103" s="131" t="n">
        <v>3491</v>
      </c>
      <c r="T103" s="132" t="n">
        <v>0</v>
      </c>
      <c r="U103" s="132" t="n">
        <v>0</v>
      </c>
      <c r="V103" s="127" t="n">
        <v>43</v>
      </c>
      <c r="W103" s="127" t="n">
        <v>1440</v>
      </c>
      <c r="X103" s="127" t="n">
        <v>44</v>
      </c>
      <c r="Y103" s="127" t="n">
        <v>1440</v>
      </c>
      <c r="Z103" s="127" t="n">
        <v>63</v>
      </c>
      <c r="AA103" s="127" t="n">
        <v>1440</v>
      </c>
      <c r="AB103" s="133" t="n">
        <v>13</v>
      </c>
      <c r="AC103" s="134" t="n">
        <f aca="false">T103-S103</f>
        <v>-3491</v>
      </c>
      <c r="AD103" s="127" t="n">
        <v>0</v>
      </c>
      <c r="AE103" s="135" t="str">
        <f aca="false">IF(AD103&gt;0, U103/(AD103*24),"no data")</f>
        <v>no data</v>
      </c>
      <c r="AF103" s="136" t="n">
        <f aca="false">IF(Q103&gt;0,Q103/24,"no data")</f>
        <v>151.458333333333</v>
      </c>
      <c r="AG103" s="135" t="str">
        <f aca="false">IF(T103&gt;0,(T103/Q103),"no data")</f>
        <v>no data</v>
      </c>
      <c r="AH103" s="137" t="n">
        <f aca="false">(1440-((V103*W103)+(X103*Y103)+(Z103*AA103))/(V103+X103+Z103))/1440</f>
        <v>0</v>
      </c>
      <c r="AI103" s="138" t="str">
        <f aca="false">IF(T103&gt;0,(1440-((W103*V103+AS103*AT103)+(Y103*X103+AU103*AV103)+(Z103*AA103+AW103*AX103))/(V103+X103+Z103))/1440,"no data")</f>
        <v>no data</v>
      </c>
      <c r="AJ103" s="175" t="n">
        <v>0</v>
      </c>
      <c r="AK103" s="227" t="n">
        <v>0</v>
      </c>
      <c r="AL103" s="154" t="n">
        <f aca="false">AJ103*AK103</f>
        <v>0</v>
      </c>
      <c r="AM103" s="175" t="n">
        <v>0</v>
      </c>
      <c r="AN103" s="127" t="n">
        <v>0</v>
      </c>
      <c r="AO103" s="140" t="n">
        <f aca="false">AM103*AN103</f>
        <v>0</v>
      </c>
      <c r="AP103" s="141" t="str">
        <f aca="false">IF(T103&gt;0,((((AJ103*AK103)+(AM103*AN103))/(T103*1000))*1000000),"no data")</f>
        <v>no data</v>
      </c>
      <c r="AQ103" s="154" t="n">
        <f aca="false">R103/24</f>
        <v>145.458333333333</v>
      </c>
      <c r="AR103" s="154"/>
      <c r="AS103" s="127" t="n">
        <v>0</v>
      </c>
      <c r="AT103" s="127" t="n">
        <v>0</v>
      </c>
      <c r="AU103" s="127" t="n">
        <v>0</v>
      </c>
      <c r="AV103" s="127" t="n">
        <v>0</v>
      </c>
      <c r="AW103" s="144" t="n">
        <v>0</v>
      </c>
      <c r="AX103" s="127" t="n">
        <v>0</v>
      </c>
      <c r="AY103" s="127" t="n">
        <v>13</v>
      </c>
      <c r="BA103" s="145" t="n">
        <v>0</v>
      </c>
      <c r="BB103" s="145" t="n">
        <v>0</v>
      </c>
      <c r="BC103" s="145" t="n">
        <v>0</v>
      </c>
      <c r="BD103" s="145" t="n">
        <f aca="false">BB103-BA103</f>
        <v>0</v>
      </c>
      <c r="BE103" s="147" t="str">
        <f aca="false">AP103</f>
        <v>no data</v>
      </c>
      <c r="BF103" s="147" t="n">
        <f aca="false">BC103/24</f>
        <v>0</v>
      </c>
      <c r="BG103" s="148" t="n">
        <v>0</v>
      </c>
      <c r="BH103" s="149" t="n">
        <v>0</v>
      </c>
      <c r="BI103" s="147" t="n">
        <v>0</v>
      </c>
      <c r="BJ103" s="145" t="n">
        <v>0</v>
      </c>
      <c r="BK103" s="145" t="n">
        <v>0</v>
      </c>
      <c r="BL103" s="145" t="n">
        <v>0</v>
      </c>
      <c r="BM103" s="145" t="n">
        <v>993.92</v>
      </c>
      <c r="BN103" s="145" t="n">
        <v>50.03</v>
      </c>
      <c r="BO103" s="150" t="n">
        <v>0</v>
      </c>
      <c r="BP103" s="147" t="n">
        <v>0</v>
      </c>
      <c r="BQ103" s="147" t="n">
        <v>0</v>
      </c>
      <c r="BR103" s="114" t="n">
        <f aca="false">BQ103-BP103</f>
        <v>0</v>
      </c>
      <c r="BS103" s="145" t="n">
        <v>0</v>
      </c>
      <c r="BT103" s="145" t="n">
        <v>0</v>
      </c>
      <c r="BU103" s="116" t="n">
        <f aca="false">BT103-BS103</f>
        <v>0</v>
      </c>
      <c r="BV103" s="145" t="n">
        <f aca="false">BG103+BH103</f>
        <v>0</v>
      </c>
      <c r="BW103" s="147" t="n">
        <v>0</v>
      </c>
      <c r="BX103" s="147" t="n">
        <v>0</v>
      </c>
      <c r="BZ103" s="147" t="n">
        <v>0</v>
      </c>
      <c r="CA103" s="147" t="n">
        <v>0</v>
      </c>
    </row>
    <row r="104" customFormat="false" ht="12.75" hidden="false" customHeight="true" outlineLevel="0" collapsed="false">
      <c r="A104" s="226" t="s">
        <v>101</v>
      </c>
      <c r="B104" s="85" t="n">
        <v>42834</v>
      </c>
      <c r="C104" s="86" t="n">
        <v>77.6</v>
      </c>
      <c r="D104" s="87" t="n">
        <v>0.414</v>
      </c>
      <c r="E104" s="88" t="n">
        <v>92</v>
      </c>
      <c r="F104" s="88" t="n">
        <v>64</v>
      </c>
      <c r="G104" s="88" t="n">
        <v>0</v>
      </c>
      <c r="H104" s="88" t="n">
        <v>0</v>
      </c>
      <c r="I104" s="88" t="n">
        <v>0</v>
      </c>
      <c r="J104" s="88" t="n">
        <v>0</v>
      </c>
      <c r="K104" s="88" t="n">
        <v>0</v>
      </c>
      <c r="L104" s="88" t="n">
        <v>0</v>
      </c>
      <c r="M104" s="90" t="n">
        <v>0</v>
      </c>
      <c r="N104" s="90" t="n">
        <v>0</v>
      </c>
      <c r="O104" s="90" t="n">
        <v>0</v>
      </c>
      <c r="P104" s="90" t="n">
        <v>0</v>
      </c>
      <c r="Q104" s="157" t="n">
        <v>3612</v>
      </c>
      <c r="R104" s="91" t="n">
        <v>3492</v>
      </c>
      <c r="S104" s="91" t="n">
        <v>3492</v>
      </c>
      <c r="T104" s="158" t="n">
        <v>0</v>
      </c>
      <c r="U104" s="92" t="n">
        <v>0</v>
      </c>
      <c r="V104" s="88" t="n">
        <v>43</v>
      </c>
      <c r="W104" s="88" t="n">
        <v>1440</v>
      </c>
      <c r="X104" s="88" t="n">
        <v>44</v>
      </c>
      <c r="Y104" s="88" t="n">
        <v>1440</v>
      </c>
      <c r="Z104" s="88" t="n">
        <v>63</v>
      </c>
      <c r="AA104" s="88" t="n">
        <v>1440</v>
      </c>
      <c r="AB104" s="93" t="n">
        <v>13</v>
      </c>
      <c r="AC104" s="94" t="n">
        <f aca="false">T104-S104</f>
        <v>-3492</v>
      </c>
      <c r="AD104" s="88" t="n">
        <v>0</v>
      </c>
      <c r="AE104" s="95" t="str">
        <f aca="false">IF(AD104&gt;0, U104/(AD104*24),"no data")</f>
        <v>no data</v>
      </c>
      <c r="AF104" s="96" t="n">
        <f aca="false">IF(Q104&gt;0,Q104/24,"no data")</f>
        <v>150.5</v>
      </c>
      <c r="AG104" s="95" t="str">
        <f aca="false">IF(T104&gt;0,(T104/Q104),"no data")</f>
        <v>no data</v>
      </c>
      <c r="AH104" s="97" t="n">
        <f aca="false">(1440-((V104*W104)+(X104*Y104)+(Z104*AA104))/(V104+X104+Z104))/1440</f>
        <v>0</v>
      </c>
      <c r="AI104" s="98" t="str">
        <f aca="false">IF(T104&gt;0,(1440-((W104*V104+AS104*AT104)+(Y104*X104+AU104*AV104)+(Z104*AA104+AW104*AX104))/(V104+X104+Z104))/1440,"no data")</f>
        <v>no data</v>
      </c>
      <c r="AJ104" s="110" t="n">
        <v>0</v>
      </c>
      <c r="AK104" s="230" t="n">
        <v>0</v>
      </c>
      <c r="AL104" s="101" t="n">
        <f aca="false">AJ104*AK104</f>
        <v>0</v>
      </c>
      <c r="AM104" s="110" t="n">
        <v>0</v>
      </c>
      <c r="AN104" s="88" t="n">
        <v>0</v>
      </c>
      <c r="AO104" s="103" t="n">
        <f aca="false">AM104*AN104</f>
        <v>0</v>
      </c>
      <c r="AP104" s="104" t="str">
        <f aca="false">IF(T104&gt;0,((((AJ104*AK104)+(AM104*AN104))/(T104*1000))*1000000),"no data")</f>
        <v>no data</v>
      </c>
      <c r="AQ104" s="101" t="n">
        <f aca="false">R104/24</f>
        <v>145.5</v>
      </c>
      <c r="AR104" s="101"/>
      <c r="AS104" s="88" t="n">
        <v>0</v>
      </c>
      <c r="AT104" s="106" t="n">
        <v>0</v>
      </c>
      <c r="AU104" s="106" t="n">
        <v>0</v>
      </c>
      <c r="AV104" s="88" t="n">
        <v>0</v>
      </c>
      <c r="AW104" s="106" t="n">
        <v>0</v>
      </c>
      <c r="AX104" s="88" t="n">
        <v>0</v>
      </c>
      <c r="AY104" s="88" t="n">
        <v>13</v>
      </c>
      <c r="BA104" s="107" t="n">
        <v>0</v>
      </c>
      <c r="BB104" s="107" t="n">
        <v>0</v>
      </c>
      <c r="BC104" s="107" t="n">
        <v>0</v>
      </c>
      <c r="BD104" s="107" t="n">
        <f aca="false">BB104-BA104</f>
        <v>0</v>
      </c>
      <c r="BE104" s="107" t="str">
        <f aca="false">AP104</f>
        <v>no data</v>
      </c>
      <c r="BF104" s="159" t="n">
        <f aca="false">BC104/24</f>
        <v>0</v>
      </c>
      <c r="BG104" s="160" t="n">
        <v>0</v>
      </c>
      <c r="BH104" s="161" t="n">
        <v>0</v>
      </c>
      <c r="BI104" s="108" t="n">
        <v>0</v>
      </c>
      <c r="BJ104" s="107" t="n">
        <v>0</v>
      </c>
      <c r="BK104" s="107" t="n">
        <v>0</v>
      </c>
      <c r="BL104" s="107" t="n">
        <v>0</v>
      </c>
      <c r="BM104" s="107" t="n">
        <v>994.1</v>
      </c>
      <c r="BN104" s="107" t="n">
        <v>50.05</v>
      </c>
      <c r="BO104" s="122" t="n">
        <v>0</v>
      </c>
      <c r="BP104" s="108" t="n">
        <v>0</v>
      </c>
      <c r="BQ104" s="108" t="n">
        <v>0</v>
      </c>
      <c r="BR104" s="114" t="n">
        <f aca="false">BQ104-BP104</f>
        <v>0</v>
      </c>
      <c r="BS104" s="107" t="n">
        <v>0</v>
      </c>
      <c r="BT104" s="107" t="n">
        <v>0</v>
      </c>
      <c r="BU104" s="116" t="n">
        <f aca="false">BT104-BS104</f>
        <v>0</v>
      </c>
      <c r="BV104" s="107" t="n">
        <f aca="false">BG104+BH104</f>
        <v>0</v>
      </c>
      <c r="BW104" s="108" t="n">
        <v>0</v>
      </c>
      <c r="BX104" s="108" t="n">
        <v>0</v>
      </c>
      <c r="BZ104" s="108" t="n">
        <v>0</v>
      </c>
      <c r="CA104" s="108" t="n">
        <v>0</v>
      </c>
    </row>
    <row r="105" customFormat="false" ht="13.8" hidden="false" customHeight="false" outlineLevel="0" collapsed="false">
      <c r="A105" s="226"/>
      <c r="B105" s="85" t="n">
        <v>42835</v>
      </c>
      <c r="C105" s="86" t="n">
        <v>81.4</v>
      </c>
      <c r="D105" s="87" t="n">
        <v>0.375</v>
      </c>
      <c r="E105" s="88" t="n">
        <v>97</v>
      </c>
      <c r="F105" s="88" t="n">
        <v>67</v>
      </c>
      <c r="G105" s="88" t="n">
        <v>11</v>
      </c>
      <c r="H105" s="88" t="n">
        <v>4</v>
      </c>
      <c r="I105" s="88" t="n">
        <v>11</v>
      </c>
      <c r="J105" s="88" t="n">
        <v>10</v>
      </c>
      <c r="K105" s="90" t="n">
        <v>0</v>
      </c>
      <c r="L105" s="90" t="n">
        <v>0</v>
      </c>
      <c r="M105" s="90" t="n">
        <v>0</v>
      </c>
      <c r="N105" s="90" t="n">
        <v>0</v>
      </c>
      <c r="O105" s="90" t="n">
        <v>10</v>
      </c>
      <c r="P105" s="90" t="n">
        <v>30</v>
      </c>
      <c r="Q105" s="157" t="n">
        <v>3581</v>
      </c>
      <c r="R105" s="91" t="n">
        <v>3462</v>
      </c>
      <c r="S105" s="91" t="n">
        <v>3462</v>
      </c>
      <c r="T105" s="158" t="n">
        <v>1593</v>
      </c>
      <c r="U105" s="92" t="n">
        <v>1650</v>
      </c>
      <c r="V105" s="88" t="n">
        <v>43</v>
      </c>
      <c r="W105" s="88" t="n">
        <v>741</v>
      </c>
      <c r="X105" s="88" t="n">
        <v>44</v>
      </c>
      <c r="Y105" s="88" t="n">
        <v>635</v>
      </c>
      <c r="Z105" s="88" t="n">
        <v>60</v>
      </c>
      <c r="AA105" s="88" t="n">
        <v>762</v>
      </c>
      <c r="AB105" s="93" t="n">
        <f aca="false">U105-T105+AY105</f>
        <v>63</v>
      </c>
      <c r="AC105" s="94" t="n">
        <f aca="false">T105-S105</f>
        <v>-1869</v>
      </c>
      <c r="AD105" s="88" t="n">
        <v>149</v>
      </c>
      <c r="AE105" s="95" t="n">
        <f aca="false">IF(AD105&gt;0, U105/(AD105*24),"no data")</f>
        <v>0.461409395973154</v>
      </c>
      <c r="AF105" s="96" t="n">
        <f aca="false">IF(Q105&gt;0,Q105/24,"no data")</f>
        <v>149.208333333333</v>
      </c>
      <c r="AG105" s="95" t="n">
        <f aca="false">IF(T105&gt;0,(T105/Q105),"no data")</f>
        <v>0.444847807874895</v>
      </c>
      <c r="AH105" s="97" t="n">
        <f aca="false">(1440-((V105*W105)+(X105*Y105)+(Z105*AA105))/(V105+X105+Z105))/1440</f>
        <v>0.501497543461829</v>
      </c>
      <c r="AI105" s="98" t="n">
        <f aca="false">IF(T105&gt;0,(1440-((W105*V105+AS105*AT105)+(Y105*X105+AU105*AV105)+(Z105*AA105+AW105*AX105))/(V105+X105+Z105))/1440,"no data")</f>
        <v>0.477064436885865</v>
      </c>
      <c r="AJ105" s="110" t="n">
        <v>4.3</v>
      </c>
      <c r="AK105" s="230" t="n">
        <v>162.46</v>
      </c>
      <c r="AL105" s="101" t="n">
        <f aca="false">AJ105*AK105</f>
        <v>698.578</v>
      </c>
      <c r="AM105" s="110" t="n">
        <v>14.452</v>
      </c>
      <c r="AN105" s="88" t="n">
        <v>957.573</v>
      </c>
      <c r="AO105" s="103" t="n">
        <f aca="false">AM105*AN105</f>
        <v>13838.844996</v>
      </c>
      <c r="AP105" s="104" t="n">
        <f aca="false">IF(T105&gt;0,((((AJ105*AK105)+(AM105*AN105))/(T105*1000))*1000000),"no data")</f>
        <v>9125.81481230383</v>
      </c>
      <c r="AQ105" s="101" t="n">
        <f aca="false">R105/24</f>
        <v>144.25</v>
      </c>
      <c r="AR105" s="101"/>
      <c r="AS105" s="88" t="n">
        <v>27</v>
      </c>
      <c r="AT105" s="106" t="n">
        <v>35</v>
      </c>
      <c r="AU105" s="106" t="n">
        <v>21</v>
      </c>
      <c r="AV105" s="88" t="n">
        <v>135</v>
      </c>
      <c r="AW105" s="106" t="n">
        <v>29</v>
      </c>
      <c r="AX105" s="88" t="n">
        <v>48</v>
      </c>
      <c r="AY105" s="88" t="n">
        <v>6</v>
      </c>
      <c r="BA105" s="107" t="n">
        <v>486</v>
      </c>
      <c r="BB105" s="107" t="n">
        <v>546</v>
      </c>
      <c r="BC105" s="107" t="n">
        <v>618</v>
      </c>
      <c r="BD105" s="107" t="n">
        <f aca="false">BB105-BA105</f>
        <v>60</v>
      </c>
      <c r="BE105" s="107" t="n">
        <f aca="false">AP105</f>
        <v>9125.81481230383</v>
      </c>
      <c r="BF105" s="159" t="n">
        <f aca="false">BC105/24</f>
        <v>25.75</v>
      </c>
      <c r="BG105" s="109" t="n">
        <v>1.084</v>
      </c>
      <c r="BH105" s="110" t="n">
        <v>0.467</v>
      </c>
      <c r="BI105" s="111" t="n">
        <v>29.5</v>
      </c>
      <c r="BJ105" s="112" t="n">
        <v>25.5</v>
      </c>
      <c r="BK105" s="112" t="n">
        <v>21.2</v>
      </c>
      <c r="BL105" s="112" t="n">
        <v>25.2</v>
      </c>
      <c r="BM105" s="112" t="n">
        <v>991.3</v>
      </c>
      <c r="BN105" s="111" t="n">
        <v>50.06</v>
      </c>
      <c r="BO105" s="113" t="n">
        <v>0.9265</v>
      </c>
      <c r="BP105" s="108" t="n">
        <v>91.5</v>
      </c>
      <c r="BQ105" s="108" t="n">
        <v>85.9</v>
      </c>
      <c r="BR105" s="114" t="n">
        <f aca="false">BQ105-BP105</f>
        <v>-5.59999999999999</v>
      </c>
      <c r="BS105" s="107" t="n">
        <v>12220</v>
      </c>
      <c r="BT105" s="107" t="n">
        <v>12132</v>
      </c>
      <c r="BU105" s="116" t="n">
        <f aca="false">BT105-BS105</f>
        <v>-88</v>
      </c>
      <c r="BV105" s="107" t="n">
        <f aca="false">BG105+BH105</f>
        <v>1.551</v>
      </c>
      <c r="BW105" s="108" t="n">
        <v>11</v>
      </c>
      <c r="BX105" s="108" t="n">
        <v>10.83</v>
      </c>
      <c r="BY105" s="5"/>
      <c r="BZ105" s="108" t="n">
        <v>9.97</v>
      </c>
      <c r="CA105" s="108" t="n">
        <v>0</v>
      </c>
    </row>
    <row r="106" customFormat="false" ht="13.8" hidden="false" customHeight="false" outlineLevel="0" collapsed="false">
      <c r="A106" s="226"/>
      <c r="B106" s="85" t="n">
        <v>42836</v>
      </c>
      <c r="C106" s="86" t="n">
        <v>85.7</v>
      </c>
      <c r="D106" s="87" t="n">
        <v>0.348</v>
      </c>
      <c r="E106" s="88" t="n">
        <v>101</v>
      </c>
      <c r="F106" s="88" t="n">
        <v>70</v>
      </c>
      <c r="G106" s="88" t="n">
        <v>24</v>
      </c>
      <c r="H106" s="88" t="n">
        <v>0</v>
      </c>
      <c r="I106" s="88" t="n">
        <v>24</v>
      </c>
      <c r="J106" s="88" t="n">
        <v>0</v>
      </c>
      <c r="K106" s="90" t="n">
        <v>0</v>
      </c>
      <c r="L106" s="90" t="n">
        <v>0</v>
      </c>
      <c r="M106" s="90" t="n">
        <v>0</v>
      </c>
      <c r="N106" s="90" t="n">
        <v>0</v>
      </c>
      <c r="O106" s="90" t="n">
        <v>24</v>
      </c>
      <c r="P106" s="90" t="n">
        <v>0</v>
      </c>
      <c r="Q106" s="157" t="n">
        <v>3536</v>
      </c>
      <c r="R106" s="91" t="n">
        <v>3460</v>
      </c>
      <c r="S106" s="91" t="n">
        <v>3460</v>
      </c>
      <c r="T106" s="158" t="n">
        <v>3397</v>
      </c>
      <c r="U106" s="92" t="n">
        <v>3507</v>
      </c>
      <c r="V106" s="88" t="n">
        <v>43</v>
      </c>
      <c r="W106" s="88" t="n">
        <v>0</v>
      </c>
      <c r="X106" s="88" t="n">
        <v>44</v>
      </c>
      <c r="Y106" s="88" t="n">
        <v>0</v>
      </c>
      <c r="Z106" s="88" t="n">
        <v>58</v>
      </c>
      <c r="AA106" s="88" t="n">
        <v>0</v>
      </c>
      <c r="AB106" s="93" t="n">
        <f aca="false">U106-T106+AY106</f>
        <v>110</v>
      </c>
      <c r="AC106" s="94" t="n">
        <f aca="false">T106-S106</f>
        <v>-63</v>
      </c>
      <c r="AD106" s="88" t="n">
        <v>151</v>
      </c>
      <c r="AE106" s="95" t="n">
        <f aca="false">IF(AD106&gt;0, U106/(AD106*24),"no data")</f>
        <v>0.96771523178808</v>
      </c>
      <c r="AF106" s="96" t="n">
        <f aca="false">IF(Q106&gt;0,Q106/24,"no data")</f>
        <v>147.333333333333</v>
      </c>
      <c r="AG106" s="95" t="n">
        <f aca="false">IF(T106&gt;0,(T106/Q106),"no data")</f>
        <v>0.960690045248869</v>
      </c>
      <c r="AH106" s="97" t="n">
        <f aca="false">(1440-((V106*W106)+(X106*Y106)+(Z106*AA106))/(V106+X106+Z106))/1440</f>
        <v>1</v>
      </c>
      <c r="AI106" s="98" t="n">
        <f aca="false">IF(T106&gt;0,(1440-((W106*V106+AS106*AT106)+(Y106*X106+AU106*AV106)+(Z106*AA106+AW106*AX106))/(V106+X106+Z106))/1440,"no data")</f>
        <v>1</v>
      </c>
      <c r="AJ106" s="110" t="n">
        <v>8.889</v>
      </c>
      <c r="AK106" s="230" t="n">
        <v>154.45</v>
      </c>
      <c r="AL106" s="101" t="n">
        <f aca="false">AJ106*AK106</f>
        <v>1372.90605</v>
      </c>
      <c r="AM106" s="110" t="n">
        <v>29.401</v>
      </c>
      <c r="AN106" s="88" t="n">
        <v>959</v>
      </c>
      <c r="AO106" s="103" t="n">
        <f aca="false">AM106*AN106</f>
        <v>28195.559</v>
      </c>
      <c r="AP106" s="104" t="n">
        <f aca="false">IF(T106&gt;0,((((AJ106*AK106)+(AM106*AN106))/(T106*1000))*1000000),"no data")</f>
        <v>8704.28762143068</v>
      </c>
      <c r="AQ106" s="101" t="n">
        <f aca="false">R106/24</f>
        <v>144.166666666667</v>
      </c>
      <c r="AR106" s="101"/>
      <c r="AS106" s="88" t="n">
        <v>0</v>
      </c>
      <c r="AT106" s="106" t="n">
        <v>0</v>
      </c>
      <c r="AU106" s="106" t="n">
        <v>0</v>
      </c>
      <c r="AV106" s="88" t="n">
        <v>0</v>
      </c>
      <c r="AW106" s="106" t="n">
        <v>0</v>
      </c>
      <c r="AX106" s="88" t="n">
        <v>0</v>
      </c>
      <c r="AY106" s="88" t="n">
        <v>0</v>
      </c>
      <c r="BA106" s="107" t="n">
        <v>1041</v>
      </c>
      <c r="BB106" s="107" t="n">
        <v>1064</v>
      </c>
      <c r="BC106" s="107" t="n">
        <v>1402</v>
      </c>
      <c r="BD106" s="107" t="n">
        <f aca="false">BB106-BA106</f>
        <v>23</v>
      </c>
      <c r="BE106" s="107" t="n">
        <f aca="false">AP106</f>
        <v>8704.28762143068</v>
      </c>
      <c r="BF106" s="159" t="n">
        <f aca="false">BC106/24</f>
        <v>58.4166666666667</v>
      </c>
      <c r="BG106" s="109" t="n">
        <v>2.173</v>
      </c>
      <c r="BH106" s="110" t="n">
        <v>1.638</v>
      </c>
      <c r="BI106" s="111" t="n">
        <v>29.7</v>
      </c>
      <c r="BJ106" s="112" t="n">
        <v>26.73</v>
      </c>
      <c r="BK106" s="112" t="n">
        <v>22.07</v>
      </c>
      <c r="BL106" s="112" t="n">
        <v>24.7</v>
      </c>
      <c r="BM106" s="163" t="n">
        <v>989.33</v>
      </c>
      <c r="BN106" s="111" t="n">
        <v>50.04</v>
      </c>
      <c r="BO106" s="113" t="n">
        <v>0.9287</v>
      </c>
      <c r="BP106" s="108" t="n">
        <v>91.95</v>
      </c>
      <c r="BQ106" s="108" t="n">
        <v>86.01</v>
      </c>
      <c r="BR106" s="114" t="n">
        <f aca="false">BQ106-BP106</f>
        <v>-5.94</v>
      </c>
      <c r="BS106" s="107" t="n">
        <v>12338</v>
      </c>
      <c r="BT106" s="107" t="n">
        <v>12155</v>
      </c>
      <c r="BU106" s="116" t="n">
        <f aca="false">BT106-BS106</f>
        <v>-183</v>
      </c>
      <c r="BV106" s="107" t="n">
        <f aca="false">BG106+BH106</f>
        <v>3.811</v>
      </c>
      <c r="BW106" s="108" t="n">
        <v>24</v>
      </c>
      <c r="BX106" s="108" t="n">
        <v>23.05</v>
      </c>
      <c r="BY106" s="5"/>
      <c r="BZ106" s="108" t="n">
        <v>24</v>
      </c>
      <c r="CA106" s="108" t="n">
        <v>2.75</v>
      </c>
    </row>
    <row r="107" customFormat="false" ht="13.8" hidden="false" customHeight="false" outlineLevel="0" collapsed="false">
      <c r="A107" s="226"/>
      <c r="B107" s="85" t="n">
        <v>42837</v>
      </c>
      <c r="C107" s="86" t="n">
        <v>88.9</v>
      </c>
      <c r="D107" s="87" t="n">
        <v>0.345</v>
      </c>
      <c r="E107" s="88" t="n">
        <v>105</v>
      </c>
      <c r="F107" s="88" t="n">
        <v>72</v>
      </c>
      <c r="G107" s="88" t="n">
        <v>24</v>
      </c>
      <c r="H107" s="88" t="n">
        <v>0</v>
      </c>
      <c r="I107" s="88" t="n">
        <v>24</v>
      </c>
      <c r="J107" s="88" t="n">
        <v>0</v>
      </c>
      <c r="K107" s="90" t="n">
        <v>0</v>
      </c>
      <c r="L107" s="90" t="n">
        <v>0</v>
      </c>
      <c r="M107" s="90" t="n">
        <v>0</v>
      </c>
      <c r="N107" s="90" t="n">
        <v>0</v>
      </c>
      <c r="O107" s="90" t="n">
        <v>23</v>
      </c>
      <c r="P107" s="90" t="n">
        <v>0</v>
      </c>
      <c r="Q107" s="164" t="n">
        <v>3506</v>
      </c>
      <c r="R107" s="91" t="n">
        <v>3423</v>
      </c>
      <c r="S107" s="91" t="n">
        <v>3423</v>
      </c>
      <c r="T107" s="158" t="n">
        <v>3384</v>
      </c>
      <c r="U107" s="92" t="n">
        <v>3497</v>
      </c>
      <c r="V107" s="88" t="n">
        <v>43</v>
      </c>
      <c r="W107" s="88" t="n">
        <v>0</v>
      </c>
      <c r="X107" s="88" t="n">
        <v>44</v>
      </c>
      <c r="Y107" s="88" t="n">
        <v>0</v>
      </c>
      <c r="Z107" s="88" t="n">
        <v>59</v>
      </c>
      <c r="AA107" s="88" t="n">
        <v>0</v>
      </c>
      <c r="AB107" s="93" t="n">
        <f aca="false">U107-T107+AY107</f>
        <v>113</v>
      </c>
      <c r="AC107" s="94" t="n">
        <f aca="false">T107-S107</f>
        <v>-39</v>
      </c>
      <c r="AD107" s="88" t="n">
        <v>153</v>
      </c>
      <c r="AE107" s="95" t="n">
        <f aca="false">IF(AD107&gt;0, U107/(AD107*24),"no data")</f>
        <v>0.952342047930283</v>
      </c>
      <c r="AF107" s="96" t="n">
        <f aca="false">IF(Q107&gt;0,Q107/24,"no data")</f>
        <v>146.083333333333</v>
      </c>
      <c r="AG107" s="95" t="n">
        <f aca="false">IF(T107&gt;0,(T107/Q107),"no data")</f>
        <v>0.965202509982886</v>
      </c>
      <c r="AH107" s="97" t="n">
        <f aca="false">(1440-((V107*W107)+(X107*Y107)+(Z107*AA107))/(V107+X107+Z107))/1440</f>
        <v>1</v>
      </c>
      <c r="AI107" s="98" t="n">
        <f aca="false">IF(T107&gt;0,(1440-((W107*V107+AS107*AT107)+(Y107*X107+AU107*AV107)+(Z107*AA107+AW107*AX107))/(V107+X107+Z107))/1440,"no data")</f>
        <v>0.996004566210046</v>
      </c>
      <c r="AJ107" s="110" t="n">
        <v>8.849</v>
      </c>
      <c r="AK107" s="230" t="n">
        <v>155.35</v>
      </c>
      <c r="AL107" s="101" t="n">
        <f aca="false">AJ107*AK107</f>
        <v>1374.69215</v>
      </c>
      <c r="AM107" s="110" t="n">
        <v>29.402</v>
      </c>
      <c r="AN107" s="88" t="n">
        <v>960</v>
      </c>
      <c r="AO107" s="103" t="n">
        <f aca="false">AM107*AN107</f>
        <v>28225.92</v>
      </c>
      <c r="AP107" s="104" t="n">
        <f aca="false">IF(T107&gt;0,((((AJ107*AK107)+(AM107*AN107))/(T107*1000))*1000000),"no data")</f>
        <v>8747.22581264775</v>
      </c>
      <c r="AQ107" s="101" t="n">
        <f aca="false">R107/24</f>
        <v>142.625</v>
      </c>
      <c r="AR107" s="101"/>
      <c r="AS107" s="88" t="n">
        <v>0</v>
      </c>
      <c r="AT107" s="106" t="n">
        <v>0</v>
      </c>
      <c r="AU107" s="106" t="n">
        <v>0</v>
      </c>
      <c r="AV107" s="88" t="n">
        <v>0</v>
      </c>
      <c r="AW107" s="106" t="n">
        <v>14</v>
      </c>
      <c r="AX107" s="88" t="n">
        <v>60</v>
      </c>
      <c r="AY107" s="88" t="n">
        <v>0</v>
      </c>
      <c r="BA107" s="107" t="n">
        <v>1025</v>
      </c>
      <c r="BB107" s="107" t="n">
        <v>1053</v>
      </c>
      <c r="BC107" s="107" t="n">
        <v>1419</v>
      </c>
      <c r="BD107" s="107" t="n">
        <f aca="false">BB107-BA107</f>
        <v>28</v>
      </c>
      <c r="BE107" s="107" t="n">
        <f aca="false">AP107</f>
        <v>8747.22581264775</v>
      </c>
      <c r="BF107" s="159" t="n">
        <f aca="false">BC107/24</f>
        <v>59.125</v>
      </c>
      <c r="BG107" s="109" t="n">
        <v>2.059</v>
      </c>
      <c r="BH107" s="110" t="n">
        <v>2.067</v>
      </c>
      <c r="BI107" s="111" t="n">
        <v>29.33</v>
      </c>
      <c r="BJ107" s="112" t="n">
        <v>26.98</v>
      </c>
      <c r="BK107" s="112" t="n">
        <v>22.37</v>
      </c>
      <c r="BL107" s="112" t="n">
        <v>24.25</v>
      </c>
      <c r="BM107" s="112" t="n">
        <v>987.9</v>
      </c>
      <c r="BN107" s="111" t="n">
        <v>49.98</v>
      </c>
      <c r="BO107" s="113" t="n">
        <v>0.9293</v>
      </c>
      <c r="BP107" s="108" t="n">
        <v>91.71</v>
      </c>
      <c r="BQ107" s="108" t="n">
        <v>85.98</v>
      </c>
      <c r="BR107" s="114" t="n">
        <f aca="false">BQ107-BP107</f>
        <v>-5.72999999999999</v>
      </c>
      <c r="BS107" s="107" t="n">
        <v>12744</v>
      </c>
      <c r="BT107" s="107" t="n">
        <v>12551</v>
      </c>
      <c r="BU107" s="116" t="n">
        <f aca="false">BT107-BS107</f>
        <v>-193</v>
      </c>
      <c r="BV107" s="107" t="n">
        <f aca="false">BG107+BH107</f>
        <v>4.126</v>
      </c>
      <c r="BW107" s="108" t="n">
        <v>24</v>
      </c>
      <c r="BX107" s="108" t="n">
        <v>24</v>
      </c>
      <c r="BZ107" s="108" t="n">
        <v>24</v>
      </c>
      <c r="CA107" s="108" t="n">
        <v>6.95</v>
      </c>
    </row>
    <row r="108" customFormat="false" ht="13.8" hidden="false" customHeight="false" outlineLevel="0" collapsed="false">
      <c r="A108" s="226"/>
      <c r="B108" s="85" t="n">
        <v>42838</v>
      </c>
      <c r="C108" s="86" t="n">
        <v>90.2</v>
      </c>
      <c r="D108" s="87" t="n">
        <v>0.336</v>
      </c>
      <c r="E108" s="89" t="n">
        <v>108</v>
      </c>
      <c r="F108" s="89" t="n">
        <v>76</v>
      </c>
      <c r="G108" s="89" t="n">
        <v>24</v>
      </c>
      <c r="H108" s="89" t="n">
        <v>0</v>
      </c>
      <c r="I108" s="89" t="n">
        <v>24</v>
      </c>
      <c r="J108" s="89" t="n">
        <v>0</v>
      </c>
      <c r="K108" s="89" t="n">
        <v>0</v>
      </c>
      <c r="L108" s="89" t="n">
        <v>0</v>
      </c>
      <c r="M108" s="89" t="n">
        <v>0</v>
      </c>
      <c r="N108" s="89" t="n">
        <v>0</v>
      </c>
      <c r="O108" s="89" t="n">
        <v>0</v>
      </c>
      <c r="P108" s="89" t="n">
        <v>0</v>
      </c>
      <c r="Q108" s="164" t="n">
        <v>3495</v>
      </c>
      <c r="R108" s="91" t="n">
        <v>3158</v>
      </c>
      <c r="S108" s="94" t="n">
        <v>3158</v>
      </c>
      <c r="T108" s="165" t="n">
        <v>3105</v>
      </c>
      <c r="U108" s="165" t="n">
        <v>3203</v>
      </c>
      <c r="V108" s="89" t="n">
        <v>42</v>
      </c>
      <c r="W108" s="89" t="n">
        <v>0</v>
      </c>
      <c r="X108" s="89" t="n">
        <v>43</v>
      </c>
      <c r="Y108" s="89" t="n">
        <v>0</v>
      </c>
      <c r="Z108" s="89" t="n">
        <v>60</v>
      </c>
      <c r="AA108" s="89" t="n">
        <v>0</v>
      </c>
      <c r="AB108" s="93" t="n">
        <f aca="false">U108-T108+AY108</f>
        <v>98</v>
      </c>
      <c r="AC108" s="94" t="n">
        <f aca="false">T108-S108</f>
        <v>-53</v>
      </c>
      <c r="AD108" s="89" t="n">
        <v>137</v>
      </c>
      <c r="AE108" s="95" t="n">
        <f aca="false">IF(AD108&gt;0, U108/(AD108*24),"no data")</f>
        <v>0.974148418491484</v>
      </c>
      <c r="AF108" s="96" t="n">
        <f aca="false">IF(Q108&gt;0,Q108/24,"no data")</f>
        <v>145.625</v>
      </c>
      <c r="AG108" s="95" t="n">
        <f aca="false">IF(T108&gt;0,(T108/Q108),"no data")</f>
        <v>0.888412017167382</v>
      </c>
      <c r="AH108" s="97" t="n">
        <f aca="false">(1440-((V108*W108)+(X108*Y108)+(Z108*AA108))/(V108+X108+Z108))/1440</f>
        <v>1</v>
      </c>
      <c r="AI108" s="98" t="n">
        <f aca="false">IF(T108&gt;0,(1440-((W108*V108+AS108*AT108)+(Y108*X108+AU108*AV108)+(Z108*AA108+AW108*AX108))/(V108+X108+Z108))/1440,"no data")</f>
        <v>0.910344827586207</v>
      </c>
      <c r="AJ108" s="110" t="n">
        <v>8.913</v>
      </c>
      <c r="AK108" s="230" t="n">
        <v>153.86</v>
      </c>
      <c r="AL108" s="101" t="n">
        <f aca="false">AJ108*AK108</f>
        <v>1371.35418</v>
      </c>
      <c r="AM108" s="110" t="n">
        <v>27.021</v>
      </c>
      <c r="AN108" s="88" t="n">
        <v>956</v>
      </c>
      <c r="AO108" s="103" t="n">
        <f aca="false">AM108*AN108</f>
        <v>25832.076</v>
      </c>
      <c r="AP108" s="104" t="n">
        <f aca="false">IF(T108&gt;0,((((AJ108*AK108)+(AM108*AN108))/(T108*1000))*1000000),"no data")</f>
        <v>8761.16914009662</v>
      </c>
      <c r="AQ108" s="168" t="n">
        <f aca="false">R108/24</f>
        <v>131.583333333333</v>
      </c>
      <c r="AR108" s="168"/>
      <c r="AS108" s="89" t="n">
        <v>0</v>
      </c>
      <c r="AT108" s="89" t="n">
        <v>0</v>
      </c>
      <c r="AU108" s="89" t="n">
        <v>0</v>
      </c>
      <c r="AV108" s="89" t="n">
        <v>0</v>
      </c>
      <c r="AW108" s="89" t="n">
        <v>13</v>
      </c>
      <c r="AX108" s="89" t="n">
        <v>1440</v>
      </c>
      <c r="AY108" s="89" t="n">
        <v>0</v>
      </c>
      <c r="BA108" s="89" t="n">
        <v>1017</v>
      </c>
      <c r="BB108" s="89" t="n">
        <v>1044</v>
      </c>
      <c r="BC108" s="89" t="n">
        <v>1142</v>
      </c>
      <c r="BD108" s="107" t="n">
        <f aca="false">BB108-BA108</f>
        <v>27</v>
      </c>
      <c r="BE108" s="107" t="n">
        <f aca="false">AP108</f>
        <v>8761.16914009662</v>
      </c>
      <c r="BF108" s="159" t="n">
        <f aca="false">BC108/24</f>
        <v>47.5833333333333</v>
      </c>
      <c r="BG108" s="166" t="n">
        <v>0.632</v>
      </c>
      <c r="BH108" s="166" t="n">
        <v>0.531</v>
      </c>
      <c r="BI108" s="167" t="n">
        <v>29.18</v>
      </c>
      <c r="BJ108" s="167" t="n">
        <v>26.89</v>
      </c>
      <c r="BK108" s="167" t="n">
        <v>22.17</v>
      </c>
      <c r="BL108" s="167" t="n">
        <v>24.38</v>
      </c>
      <c r="BM108" s="168" t="n">
        <v>987.1</v>
      </c>
      <c r="BN108" s="168" t="n">
        <v>49.95</v>
      </c>
      <c r="BO108" s="169" t="n">
        <v>0.9289</v>
      </c>
      <c r="BP108" s="108" t="n">
        <v>91.65</v>
      </c>
      <c r="BQ108" s="108" t="n">
        <v>85.97</v>
      </c>
      <c r="BR108" s="114" t="n">
        <f aca="false">BQ108-BP108</f>
        <v>-5.68000000000001</v>
      </c>
      <c r="BS108" s="115" t="n">
        <v>12795</v>
      </c>
      <c r="BT108" s="115" t="n">
        <v>12580</v>
      </c>
      <c r="BU108" s="116" t="n">
        <f aca="false">BT108-BS108</f>
        <v>-215</v>
      </c>
      <c r="BV108" s="107" t="n">
        <f aca="false">BG108+BH108</f>
        <v>1.163</v>
      </c>
      <c r="BW108" s="168" t="n">
        <v>24</v>
      </c>
      <c r="BX108" s="168" t="n">
        <v>24</v>
      </c>
      <c r="BZ108" s="168" t="n">
        <v>24</v>
      </c>
      <c r="CA108" s="168" t="n">
        <v>6.73</v>
      </c>
    </row>
    <row r="109" customFormat="false" ht="13.8" hidden="false" customHeight="false" outlineLevel="0" collapsed="false">
      <c r="A109" s="226"/>
      <c r="B109" s="85" t="n">
        <v>42839</v>
      </c>
      <c r="C109" s="86" t="n">
        <v>90.66</v>
      </c>
      <c r="D109" s="87" t="n">
        <v>0.3513</v>
      </c>
      <c r="E109" s="170" t="n">
        <v>106</v>
      </c>
      <c r="F109" s="170" t="n">
        <v>76</v>
      </c>
      <c r="G109" s="88" t="n">
        <v>24</v>
      </c>
      <c r="H109" s="88" t="n">
        <v>0</v>
      </c>
      <c r="I109" s="88" t="n">
        <v>24</v>
      </c>
      <c r="J109" s="88" t="n">
        <v>0</v>
      </c>
      <c r="K109" s="90" t="n">
        <v>0</v>
      </c>
      <c r="L109" s="90" t="n">
        <v>0</v>
      </c>
      <c r="M109" s="90" t="n">
        <v>0</v>
      </c>
      <c r="N109" s="90" t="n">
        <v>0</v>
      </c>
      <c r="O109" s="90" t="n">
        <v>0</v>
      </c>
      <c r="P109" s="90" t="n">
        <v>0</v>
      </c>
      <c r="Q109" s="164" t="n">
        <v>3488</v>
      </c>
      <c r="R109" s="91" t="n">
        <v>3150</v>
      </c>
      <c r="S109" s="171" t="n">
        <v>3150</v>
      </c>
      <c r="T109" s="92" t="n">
        <v>3087</v>
      </c>
      <c r="U109" s="92" t="n">
        <v>3187</v>
      </c>
      <c r="V109" s="88" t="n">
        <v>42</v>
      </c>
      <c r="W109" s="88" t="n">
        <v>0</v>
      </c>
      <c r="X109" s="88" t="n">
        <v>43</v>
      </c>
      <c r="Y109" s="88" t="n">
        <v>0</v>
      </c>
      <c r="Z109" s="88" t="n">
        <v>60</v>
      </c>
      <c r="AA109" s="88" t="n">
        <v>0</v>
      </c>
      <c r="AB109" s="93" t="n">
        <f aca="false">U109-T109+AY109</f>
        <v>100</v>
      </c>
      <c r="AC109" s="94" t="n">
        <f aca="false">T109-S109</f>
        <v>-63</v>
      </c>
      <c r="AD109" s="89" t="n">
        <v>137</v>
      </c>
      <c r="AE109" s="95" t="n">
        <f aca="false">IF(AD109&gt;0, U109/(AD109*24),"no data")</f>
        <v>0.969282238442822</v>
      </c>
      <c r="AF109" s="96" t="n">
        <f aca="false">IF(Q109&gt;0,Q109/24,"no data")</f>
        <v>145.333333333333</v>
      </c>
      <c r="AG109" s="95" t="n">
        <f aca="false">IF(T109&gt;0,(T109/Q109),"no data")</f>
        <v>0.885034403669725</v>
      </c>
      <c r="AH109" s="97" t="n">
        <f aca="false">(1440-((V109*W109)+(X109*Y109)+(Z109*AA109))/(V109+X109+Z109))/1440</f>
        <v>1</v>
      </c>
      <c r="AI109" s="98" t="n">
        <f aca="false">IF(T109&gt;0,(1440-((W109*V109+AS109*AT109)+(Y109*X109+AU109*AV109)+(Z109*AA109+AW109*AX109))/(V109+X109+Z109))/1440,"no data")</f>
        <v>0.910344827586207</v>
      </c>
      <c r="AJ109" s="110" t="n">
        <v>8.84</v>
      </c>
      <c r="AK109" s="230" t="n">
        <v>154.66</v>
      </c>
      <c r="AL109" s="101" t="n">
        <f aca="false">AJ109*AK109</f>
        <v>1367.1944</v>
      </c>
      <c r="AM109" s="110" t="n">
        <v>26.789</v>
      </c>
      <c r="AN109" s="88" t="n">
        <v>954</v>
      </c>
      <c r="AO109" s="103" t="n">
        <f aca="false">AM109*AN109</f>
        <v>25556.706</v>
      </c>
      <c r="AP109" s="104" t="n">
        <f aca="false">IF(T109&gt;0,((((AJ109*AK109)+(AM109*AN109))/(T109*1000))*1000000),"no data")</f>
        <v>8721.70404923874</v>
      </c>
      <c r="AQ109" s="101" t="n">
        <f aca="false">R109/24</f>
        <v>131.25</v>
      </c>
      <c r="AR109" s="101"/>
      <c r="AS109" s="88" t="n">
        <v>0</v>
      </c>
      <c r="AT109" s="106" t="n">
        <v>0</v>
      </c>
      <c r="AU109" s="106" t="n">
        <v>0</v>
      </c>
      <c r="AV109" s="88" t="n">
        <v>0</v>
      </c>
      <c r="AW109" s="106" t="n">
        <v>13</v>
      </c>
      <c r="AX109" s="88" t="n">
        <v>1440</v>
      </c>
      <c r="AY109" s="88" t="n">
        <v>0</v>
      </c>
      <c r="BA109" s="107" t="n">
        <v>1014</v>
      </c>
      <c r="BB109" s="107" t="n">
        <v>1036</v>
      </c>
      <c r="BC109" s="107" t="n">
        <v>1137</v>
      </c>
      <c r="BD109" s="107" t="n">
        <f aca="false">BB109-BA109</f>
        <v>22</v>
      </c>
      <c r="BE109" s="107" t="n">
        <f aca="false">AP109</f>
        <v>8721.70404923874</v>
      </c>
      <c r="BF109" s="159" t="n">
        <f aca="false">BC109/24</f>
        <v>47.375</v>
      </c>
      <c r="BG109" s="109" t="n">
        <v>0.629</v>
      </c>
      <c r="BH109" s="110" t="n">
        <v>0.522</v>
      </c>
      <c r="BI109" s="111" t="n">
        <v>29.13</v>
      </c>
      <c r="BJ109" s="112" t="n">
        <v>26.74</v>
      </c>
      <c r="BK109" s="112" t="n">
        <v>21.9</v>
      </c>
      <c r="BL109" s="112" t="n">
        <v>24.22</v>
      </c>
      <c r="BM109" s="112" t="n">
        <v>984.79</v>
      </c>
      <c r="BN109" s="111" t="n">
        <v>49.95</v>
      </c>
      <c r="BO109" s="113" t="n">
        <v>0.928</v>
      </c>
      <c r="BP109" s="108" t="n">
        <v>91.93</v>
      </c>
      <c r="BQ109" s="108" t="n">
        <v>85.91</v>
      </c>
      <c r="BR109" s="114" t="n">
        <f aca="false">BQ109-BP109</f>
        <v>-6.02000000000001</v>
      </c>
      <c r="BS109" s="115" t="n">
        <v>12771</v>
      </c>
      <c r="BT109" s="115" t="n">
        <v>12563</v>
      </c>
      <c r="BU109" s="116" t="n">
        <f aca="false">BT109-BS109</f>
        <v>-208</v>
      </c>
      <c r="BV109" s="107" t="n">
        <f aca="false">BG109+BH109</f>
        <v>1.151</v>
      </c>
      <c r="BW109" s="108" t="n">
        <v>24</v>
      </c>
      <c r="BX109" s="108" t="n">
        <v>24</v>
      </c>
      <c r="BZ109" s="108" t="n">
        <v>24</v>
      </c>
      <c r="CA109" s="108" t="n">
        <v>8.1</v>
      </c>
    </row>
    <row r="110" customFormat="false" ht="13.8" hidden="false" customHeight="false" outlineLevel="0" collapsed="false">
      <c r="A110" s="226"/>
      <c r="B110" s="85" t="n">
        <v>42840</v>
      </c>
      <c r="C110" s="86" t="n">
        <v>92.9</v>
      </c>
      <c r="D110" s="87" t="n">
        <v>0.344</v>
      </c>
      <c r="E110" s="89" t="n">
        <v>108</v>
      </c>
      <c r="F110" s="89" t="n">
        <v>78</v>
      </c>
      <c r="G110" s="88" t="n">
        <v>24</v>
      </c>
      <c r="H110" s="88" t="n">
        <v>0</v>
      </c>
      <c r="I110" s="88" t="n">
        <v>24</v>
      </c>
      <c r="J110" s="88" t="n">
        <v>0</v>
      </c>
      <c r="K110" s="90" t="n">
        <v>0</v>
      </c>
      <c r="L110" s="90" t="n">
        <v>0</v>
      </c>
      <c r="M110" s="90" t="n">
        <v>0</v>
      </c>
      <c r="N110" s="90" t="n">
        <v>0</v>
      </c>
      <c r="O110" s="90" t="n">
        <v>0</v>
      </c>
      <c r="P110" s="90" t="n">
        <v>0</v>
      </c>
      <c r="Q110" s="164" t="n">
        <v>3472</v>
      </c>
      <c r="R110" s="91" t="n">
        <v>3132</v>
      </c>
      <c r="S110" s="91" t="n">
        <v>3132</v>
      </c>
      <c r="T110" s="92" t="n">
        <v>3066</v>
      </c>
      <c r="U110" s="92" t="n">
        <v>3165</v>
      </c>
      <c r="V110" s="88" t="n">
        <v>42</v>
      </c>
      <c r="W110" s="89" t="n">
        <v>0</v>
      </c>
      <c r="X110" s="89" t="n">
        <v>43</v>
      </c>
      <c r="Y110" s="89" t="n">
        <v>0</v>
      </c>
      <c r="Z110" s="89" t="n">
        <v>60</v>
      </c>
      <c r="AA110" s="89" t="n">
        <v>0</v>
      </c>
      <c r="AB110" s="93" t="n">
        <f aca="false">U110-T110+AY110</f>
        <v>99</v>
      </c>
      <c r="AC110" s="94" t="n">
        <f aca="false">T110-S110</f>
        <v>-66</v>
      </c>
      <c r="AD110" s="89" t="n">
        <v>135</v>
      </c>
      <c r="AE110" s="95" t="n">
        <f aca="false">IF(AD110&gt;0, U110/(AD110*24),"no data")</f>
        <v>0.976851851851852</v>
      </c>
      <c r="AF110" s="96" t="n">
        <f aca="false">IF(Q110&gt;0,Q110/24,"no data")</f>
        <v>144.666666666667</v>
      </c>
      <c r="AG110" s="95" t="n">
        <f aca="false">IF(T110&gt;0,(T110/Q110),"no data")</f>
        <v>0.883064516129032</v>
      </c>
      <c r="AH110" s="97" t="n">
        <f aca="false">(1440-((V110*W110)+(X110*Y110)+(Z110*AA110))/(V110+X110+Z110))/1440</f>
        <v>1</v>
      </c>
      <c r="AI110" s="98" t="n">
        <f aca="false">IF(T110&gt;0,(1440-((W110*V110+AS110*AT110)+(Y110*X110+AU110*AV110)+(Z110*AA110+AW110*AX110))/(V110+X110+Z110))/1440,"no data")</f>
        <v>0.910344827586207</v>
      </c>
      <c r="AJ110" s="110" t="n">
        <v>8.85</v>
      </c>
      <c r="AK110" s="230" t="n">
        <v>154.57</v>
      </c>
      <c r="AL110" s="101" t="n">
        <f aca="false">AJ110*AK110</f>
        <v>1367.9445</v>
      </c>
      <c r="AM110" s="110" t="n">
        <v>26.94</v>
      </c>
      <c r="AN110" s="88" t="n">
        <v>940</v>
      </c>
      <c r="AO110" s="103" t="n">
        <f aca="false">AM110*AN110</f>
        <v>25323.6</v>
      </c>
      <c r="AP110" s="104" t="n">
        <f aca="false">IF(T110&gt;0,((((AJ110*AK110)+(AM110*AN110))/(T110*1000))*1000000),"no data")</f>
        <v>8705.65704500979</v>
      </c>
      <c r="AQ110" s="101" t="n">
        <f aca="false">R110/24</f>
        <v>130.5</v>
      </c>
      <c r="AR110" s="101"/>
      <c r="AS110" s="88" t="n">
        <v>0</v>
      </c>
      <c r="AT110" s="106" t="n">
        <v>0</v>
      </c>
      <c r="AU110" s="106" t="n">
        <v>0</v>
      </c>
      <c r="AV110" s="88" t="n">
        <v>0</v>
      </c>
      <c r="AW110" s="106" t="n">
        <v>13</v>
      </c>
      <c r="AX110" s="88" t="n">
        <v>1440</v>
      </c>
      <c r="AY110" s="88" t="n">
        <v>0</v>
      </c>
      <c r="BA110" s="107" t="n">
        <v>1004</v>
      </c>
      <c r="BB110" s="107" t="n">
        <v>1028</v>
      </c>
      <c r="BC110" s="107" t="n">
        <v>1133</v>
      </c>
      <c r="BD110" s="107" t="n">
        <f aca="false">BB110-BA110</f>
        <v>24</v>
      </c>
      <c r="BE110" s="107" t="n">
        <f aca="false">AP110</f>
        <v>8705.65704500979</v>
      </c>
      <c r="BF110" s="159" t="n">
        <f aca="false">BC110/24</f>
        <v>47.2083333333333</v>
      </c>
      <c r="BG110" s="109" t="n">
        <v>0.602</v>
      </c>
      <c r="BH110" s="110" t="n">
        <v>0.543</v>
      </c>
      <c r="BI110" s="111" t="n">
        <v>28.9</v>
      </c>
      <c r="BJ110" s="112" t="n">
        <v>27.09</v>
      </c>
      <c r="BK110" s="112" t="n">
        <v>22.33</v>
      </c>
      <c r="BL110" s="112" t="n">
        <v>24.1</v>
      </c>
      <c r="BM110" s="112" t="n">
        <v>983.6</v>
      </c>
      <c r="BN110" s="111" t="n">
        <v>49.95</v>
      </c>
      <c r="BO110" s="113" t="n">
        <v>0.9288</v>
      </c>
      <c r="BP110" s="108" t="n">
        <v>91.85</v>
      </c>
      <c r="BQ110" s="108" t="n">
        <v>85.85</v>
      </c>
      <c r="BR110" s="114" t="n">
        <f aca="false">BQ110-BP110</f>
        <v>-6</v>
      </c>
      <c r="BS110" s="115" t="n">
        <v>13060</v>
      </c>
      <c r="BT110" s="115" t="n">
        <v>12837</v>
      </c>
      <c r="BU110" s="116" t="n">
        <f aca="false">BT110-BS110</f>
        <v>-223</v>
      </c>
      <c r="BV110" s="107" t="n">
        <f aca="false">BG110+BH110</f>
        <v>1.145</v>
      </c>
      <c r="BW110" s="108" t="n">
        <v>23</v>
      </c>
      <c r="BX110" s="108" t="n">
        <v>23</v>
      </c>
      <c r="BZ110" s="108" t="n">
        <v>24</v>
      </c>
      <c r="CA110" s="108" t="n">
        <v>7.37</v>
      </c>
    </row>
    <row r="111" customFormat="false" ht="12.75" hidden="false" customHeight="true" outlineLevel="0" collapsed="false">
      <c r="A111" s="226" t="s">
        <v>102</v>
      </c>
      <c r="B111" s="124" t="n">
        <v>42841</v>
      </c>
      <c r="C111" s="125" t="n">
        <v>94.55</v>
      </c>
      <c r="D111" s="151" t="n">
        <v>0.3408</v>
      </c>
      <c r="E111" s="128" t="n">
        <v>110</v>
      </c>
      <c r="F111" s="128" t="n">
        <v>79</v>
      </c>
      <c r="G111" s="128" t="n">
        <v>24</v>
      </c>
      <c r="H111" s="128" t="n">
        <v>0</v>
      </c>
      <c r="I111" s="128" t="n">
        <v>24</v>
      </c>
      <c r="J111" s="128" t="n">
        <v>0</v>
      </c>
      <c r="K111" s="172" t="n">
        <v>0</v>
      </c>
      <c r="L111" s="172" t="n">
        <v>0</v>
      </c>
      <c r="M111" s="172" t="n">
        <v>0</v>
      </c>
      <c r="N111" s="172" t="n">
        <v>0</v>
      </c>
      <c r="O111" s="172" t="n">
        <v>0</v>
      </c>
      <c r="P111" s="172" t="n">
        <v>0</v>
      </c>
      <c r="Q111" s="173" t="n">
        <v>3455</v>
      </c>
      <c r="R111" s="131" t="n">
        <v>3007</v>
      </c>
      <c r="S111" s="131" t="n">
        <v>3007</v>
      </c>
      <c r="T111" s="132" t="n">
        <v>2944</v>
      </c>
      <c r="U111" s="132" t="n">
        <v>3042</v>
      </c>
      <c r="V111" s="128" t="n">
        <v>41</v>
      </c>
      <c r="W111" s="128" t="n">
        <v>0</v>
      </c>
      <c r="X111" s="128" t="n">
        <v>43</v>
      </c>
      <c r="Y111" s="128" t="n">
        <v>0</v>
      </c>
      <c r="Z111" s="128" t="n">
        <v>60</v>
      </c>
      <c r="AA111" s="128" t="n">
        <v>0</v>
      </c>
      <c r="AB111" s="133" t="n">
        <f aca="false">U111-T111+AY111</f>
        <v>98</v>
      </c>
      <c r="AC111" s="134" t="n">
        <f aca="false">T111-S111</f>
        <v>-63</v>
      </c>
      <c r="AD111" s="128" t="n">
        <v>132</v>
      </c>
      <c r="AE111" s="135" t="n">
        <f aca="false">IF(AD111&gt;0, U111/(AD111*24),"no data")</f>
        <v>0.960227272727273</v>
      </c>
      <c r="AF111" s="136" t="n">
        <f aca="false">IF(Q111&gt;0,Q111/24,"no data")</f>
        <v>143.958333333333</v>
      </c>
      <c r="AG111" s="135" t="n">
        <f aca="false">IF(T111&gt;0,(T111/Q111),"no data")</f>
        <v>0.852098408104197</v>
      </c>
      <c r="AH111" s="137" t="n">
        <f aca="false">(1440-((V111*W111)+(X111*Y111)+(Z111*AA111))/(V111+X111+Z111))/1440</f>
        <v>1</v>
      </c>
      <c r="AI111" s="138" t="n">
        <f aca="false">IF(T111&gt;0,(1440-((W111*V111+AS111*AT111)+(Y111*X111+AU111*AV111)+(Z111*AA111+AW111*AX111))/(V111+X111+Z111))/1440,"no data")</f>
        <v>0.881944444444444</v>
      </c>
      <c r="AJ111" s="175" t="n">
        <v>8.896</v>
      </c>
      <c r="AK111" s="227" t="n">
        <v>157.51</v>
      </c>
      <c r="AL111" s="154" t="n">
        <f aca="false">AJ111*AK111</f>
        <v>1401.20896</v>
      </c>
      <c r="AM111" s="175" t="n">
        <v>25.684</v>
      </c>
      <c r="AN111" s="127" t="n">
        <v>940</v>
      </c>
      <c r="AO111" s="140" t="n">
        <f aca="false">AM111*AN111</f>
        <v>24142.96</v>
      </c>
      <c r="AP111" s="141" t="n">
        <f aca="false">IF(T111&gt;0,((((AJ111*AK111)+(AM111*AN111))/(T111*1000))*1000000),"no data")</f>
        <v>8676.68782608696</v>
      </c>
      <c r="AQ111" s="154" t="n">
        <f aca="false">R111/24</f>
        <v>125.291666666667</v>
      </c>
      <c r="AR111" s="154"/>
      <c r="AS111" s="127" t="n">
        <v>0</v>
      </c>
      <c r="AT111" s="144" t="n">
        <v>0</v>
      </c>
      <c r="AU111" s="144" t="n">
        <v>0</v>
      </c>
      <c r="AV111" s="127" t="n">
        <v>0</v>
      </c>
      <c r="AW111" s="144" t="n">
        <v>17</v>
      </c>
      <c r="AX111" s="127" t="n">
        <v>1440</v>
      </c>
      <c r="AY111" s="127" t="n">
        <v>0</v>
      </c>
      <c r="BA111" s="145" t="n">
        <v>995</v>
      </c>
      <c r="BB111" s="145" t="n">
        <v>1023</v>
      </c>
      <c r="BC111" s="145" t="n">
        <v>1024</v>
      </c>
      <c r="BD111" s="145" t="n">
        <f aca="false">BB111-BA111</f>
        <v>28</v>
      </c>
      <c r="BE111" s="145" t="n">
        <f aca="false">AP111</f>
        <v>8676.68782608696</v>
      </c>
      <c r="BF111" s="147" t="n">
        <f aca="false">BC111/24</f>
        <v>42.6666666666667</v>
      </c>
      <c r="BG111" s="174" t="n">
        <v>0</v>
      </c>
      <c r="BH111" s="175" t="n">
        <v>0</v>
      </c>
      <c r="BI111" s="176" t="n">
        <v>28.68</v>
      </c>
      <c r="BJ111" s="177" t="n">
        <v>26.94</v>
      </c>
      <c r="BK111" s="177" t="n">
        <v>22.23</v>
      </c>
      <c r="BL111" s="177" t="n">
        <v>24.17</v>
      </c>
      <c r="BM111" s="177" t="n">
        <v>982.75</v>
      </c>
      <c r="BN111" s="177" t="n">
        <v>49.9</v>
      </c>
      <c r="BO111" s="178" t="n">
        <v>0.9283</v>
      </c>
      <c r="BP111" s="177" t="n">
        <v>91.33</v>
      </c>
      <c r="BQ111" s="177" t="n">
        <v>85.6</v>
      </c>
      <c r="BR111" s="114" t="n">
        <f aca="false">BQ111-BP111</f>
        <v>-5.73</v>
      </c>
      <c r="BS111" s="177" t="n">
        <v>13091</v>
      </c>
      <c r="BT111" s="177" t="n">
        <v>12869</v>
      </c>
      <c r="BU111" s="116" t="n">
        <f aca="false">BT111-BS111</f>
        <v>-222</v>
      </c>
      <c r="BV111" s="145" t="n">
        <f aca="false">BG111+BH111</f>
        <v>0</v>
      </c>
      <c r="BW111" s="147" t="n">
        <v>0</v>
      </c>
      <c r="BX111" s="147" t="n">
        <v>0</v>
      </c>
      <c r="BZ111" s="147" t="n">
        <v>24</v>
      </c>
      <c r="CA111" s="147" t="n">
        <v>7</v>
      </c>
    </row>
    <row r="112" customFormat="false" ht="13.8" hidden="false" customHeight="false" outlineLevel="0" collapsed="false">
      <c r="A112" s="226"/>
      <c r="B112" s="124" t="n">
        <v>42842</v>
      </c>
      <c r="C112" s="125" t="n">
        <v>94.9</v>
      </c>
      <c r="D112" s="151" t="n">
        <v>0.37</v>
      </c>
      <c r="E112" s="128" t="n">
        <v>107</v>
      </c>
      <c r="F112" s="128" t="n">
        <v>79</v>
      </c>
      <c r="G112" s="128" t="n">
        <v>24</v>
      </c>
      <c r="H112" s="128" t="n">
        <v>0</v>
      </c>
      <c r="I112" s="128" t="n">
        <v>24</v>
      </c>
      <c r="J112" s="128" t="n">
        <v>0</v>
      </c>
      <c r="K112" s="172" t="n">
        <v>0</v>
      </c>
      <c r="L112" s="172" t="n">
        <v>0</v>
      </c>
      <c r="M112" s="172" t="n">
        <v>0</v>
      </c>
      <c r="N112" s="172" t="n">
        <v>0</v>
      </c>
      <c r="O112" s="172" t="n">
        <v>0</v>
      </c>
      <c r="P112" s="172" t="n">
        <v>0</v>
      </c>
      <c r="Q112" s="173" t="n">
        <v>3446</v>
      </c>
      <c r="R112" s="131" t="n">
        <v>3074</v>
      </c>
      <c r="S112" s="131" t="n">
        <v>3074</v>
      </c>
      <c r="T112" s="132" t="n">
        <v>3020</v>
      </c>
      <c r="U112" s="132" t="n">
        <v>3122</v>
      </c>
      <c r="V112" s="128" t="n">
        <v>41</v>
      </c>
      <c r="W112" s="128" t="n">
        <v>0</v>
      </c>
      <c r="X112" s="128" t="n">
        <v>42</v>
      </c>
      <c r="Y112" s="128" t="n">
        <v>0</v>
      </c>
      <c r="Z112" s="128" t="n">
        <v>60</v>
      </c>
      <c r="AA112" s="128" t="n">
        <v>0</v>
      </c>
      <c r="AB112" s="133" t="n">
        <f aca="false">U112-T112+AY112</f>
        <v>102</v>
      </c>
      <c r="AC112" s="134" t="n">
        <f aca="false">T112-S112</f>
        <v>-54</v>
      </c>
      <c r="AD112" s="128" t="n">
        <v>134</v>
      </c>
      <c r="AE112" s="135" t="n">
        <f aca="false">IF(AD112&gt;0, U112/(AD112*24),"no data")</f>
        <v>0.970771144278607</v>
      </c>
      <c r="AF112" s="136" t="n">
        <f aca="false">IF(Q112&gt;0,Q112/24,"no data")</f>
        <v>143.583333333333</v>
      </c>
      <c r="AG112" s="135" t="n">
        <f aca="false">IF(T112&gt;0,(T112/Q112),"no data")</f>
        <v>0.876378409750435</v>
      </c>
      <c r="AH112" s="137" t="n">
        <f aca="false">(1440-((V112*W112)+(X112*Y112)+(Z112*AA112))/(V112+X112+Z112))/1440</f>
        <v>1</v>
      </c>
      <c r="AI112" s="138" t="n">
        <f aca="false">IF(T112&gt;0,(1440-((W112*V112+AS112*AT112)+(Y112*X112+AU112*AV112)+(Z112*AA112+AW112*AX112))/(V112+X112+Z112))/1440,"no data")</f>
        <v>0.902097902097902</v>
      </c>
      <c r="AJ112" s="175" t="n">
        <v>8.901</v>
      </c>
      <c r="AK112" s="227" t="n">
        <v>155.6</v>
      </c>
      <c r="AL112" s="154" t="n">
        <f aca="false">AJ112*AK112</f>
        <v>1384.9956</v>
      </c>
      <c r="AM112" s="175" t="n">
        <v>26.308</v>
      </c>
      <c r="AN112" s="127" t="n">
        <v>945</v>
      </c>
      <c r="AO112" s="140" t="n">
        <f aca="false">AM112*AN112</f>
        <v>24861.06</v>
      </c>
      <c r="AP112" s="141" t="n">
        <f aca="false">IF(T112&gt;0,((((AJ112*AK112)+(AM112*AN112))/(T112*1000))*1000000),"no data")</f>
        <v>8690.74688741722</v>
      </c>
      <c r="AQ112" s="154" t="n">
        <f aca="false">R112/24</f>
        <v>128.083333333333</v>
      </c>
      <c r="AR112" s="154"/>
      <c r="AS112" s="127" t="n">
        <v>0</v>
      </c>
      <c r="AT112" s="144" t="n">
        <v>0</v>
      </c>
      <c r="AU112" s="127" t="n">
        <v>0</v>
      </c>
      <c r="AV112" s="127" t="n">
        <v>0</v>
      </c>
      <c r="AW112" s="144" t="n">
        <v>14</v>
      </c>
      <c r="AX112" s="127" t="n">
        <v>1440</v>
      </c>
      <c r="AY112" s="127" t="n">
        <v>0</v>
      </c>
      <c r="BA112" s="145" t="n">
        <v>988</v>
      </c>
      <c r="BB112" s="145" t="n">
        <v>1021</v>
      </c>
      <c r="BC112" s="145" t="n">
        <v>1113</v>
      </c>
      <c r="BD112" s="145" t="n">
        <f aca="false">BB112-BA112</f>
        <v>33</v>
      </c>
      <c r="BE112" s="145" t="n">
        <f aca="false">AP112</f>
        <v>8690.74688741722</v>
      </c>
      <c r="BF112" s="147" t="n">
        <f aca="false">BC112/24</f>
        <v>46.375</v>
      </c>
      <c r="BG112" s="174" t="n">
        <v>0.518</v>
      </c>
      <c r="BH112" s="175" t="n">
        <v>0.524</v>
      </c>
      <c r="BI112" s="176" t="n">
        <v>28.3</v>
      </c>
      <c r="BJ112" s="177" t="n">
        <v>26.7</v>
      </c>
      <c r="BK112" s="177" t="n">
        <v>22.1</v>
      </c>
      <c r="BL112" s="177" t="n">
        <v>24.3</v>
      </c>
      <c r="BM112" s="179" t="n">
        <v>983.8</v>
      </c>
      <c r="BN112" s="177" t="n">
        <v>49.97</v>
      </c>
      <c r="BO112" s="178" t="n">
        <v>0.9289</v>
      </c>
      <c r="BP112" s="177" t="n">
        <v>90.9</v>
      </c>
      <c r="BQ112" s="177" t="n">
        <v>85.4</v>
      </c>
      <c r="BR112" s="114" t="n">
        <f aca="false">BQ112-BP112</f>
        <v>-5.5</v>
      </c>
      <c r="BS112" s="177" t="n">
        <v>13075</v>
      </c>
      <c r="BT112" s="177" t="n">
        <v>12827</v>
      </c>
      <c r="BU112" s="116" t="n">
        <f aca="false">BT112-BS112</f>
        <v>-248</v>
      </c>
      <c r="BV112" s="145" t="n">
        <f aca="false">BG112+BH112</f>
        <v>1.042</v>
      </c>
      <c r="BW112" s="147" t="n">
        <v>13</v>
      </c>
      <c r="BX112" s="147" t="n">
        <v>13</v>
      </c>
      <c r="BZ112" s="147" t="n">
        <v>23.7</v>
      </c>
      <c r="CA112" s="147" t="n">
        <v>7.6</v>
      </c>
    </row>
    <row r="113" customFormat="false" ht="13.8" hidden="false" customHeight="false" outlineLevel="0" collapsed="false">
      <c r="A113" s="226"/>
      <c r="B113" s="124" t="n">
        <v>42843</v>
      </c>
      <c r="C113" s="125" t="n">
        <v>95.4</v>
      </c>
      <c r="D113" s="151" t="n">
        <v>0.343</v>
      </c>
      <c r="E113" s="128" t="n">
        <v>108</v>
      </c>
      <c r="F113" s="128" t="n">
        <v>83</v>
      </c>
      <c r="G113" s="128" t="n">
        <v>20</v>
      </c>
      <c r="H113" s="128" t="n">
        <v>9</v>
      </c>
      <c r="I113" s="128" t="n">
        <v>20</v>
      </c>
      <c r="J113" s="128" t="n">
        <v>29</v>
      </c>
      <c r="K113" s="172" t="n">
        <v>0</v>
      </c>
      <c r="L113" s="172" t="n">
        <v>0</v>
      </c>
      <c r="M113" s="172" t="n">
        <v>0</v>
      </c>
      <c r="N113" s="172" t="n">
        <v>0</v>
      </c>
      <c r="O113" s="172" t="n">
        <v>0</v>
      </c>
      <c r="P113" s="172" t="n">
        <v>0</v>
      </c>
      <c r="Q113" s="173" t="n">
        <v>3437</v>
      </c>
      <c r="R113" s="131" t="n">
        <v>3060</v>
      </c>
      <c r="S113" s="131" t="n">
        <v>3060</v>
      </c>
      <c r="T113" s="132" t="n">
        <v>2602</v>
      </c>
      <c r="U113" s="132" t="n">
        <v>2692</v>
      </c>
      <c r="V113" s="128" t="n">
        <v>41</v>
      </c>
      <c r="W113" s="128" t="n">
        <v>187</v>
      </c>
      <c r="X113" s="128" t="n">
        <v>42</v>
      </c>
      <c r="Y113" s="128" t="n">
        <v>133</v>
      </c>
      <c r="Z113" s="128" t="n">
        <v>60</v>
      </c>
      <c r="AA113" s="128" t="n">
        <v>206</v>
      </c>
      <c r="AB113" s="133" t="n">
        <f aca="false">U113-T113+AY113</f>
        <v>92</v>
      </c>
      <c r="AC113" s="134" t="n">
        <f aca="false">T113-S113</f>
        <v>-458</v>
      </c>
      <c r="AD113" s="128" t="n">
        <v>134</v>
      </c>
      <c r="AE113" s="135" t="n">
        <f aca="false">IF(AD113&gt;0, U113/(AD113*24),"no data")</f>
        <v>0.837064676616915</v>
      </c>
      <c r="AF113" s="136" t="n">
        <f aca="false">IF(Q113&gt;0,Q113/24,"no data")</f>
        <v>143.208333333333</v>
      </c>
      <c r="AG113" s="135" t="n">
        <f aca="false">IF(T113&gt;0,(T113/Q113),"no data")</f>
        <v>0.757055571719523</v>
      </c>
      <c r="AH113" s="137" t="n">
        <f aca="false">(1440-((V113*W113)+(X113*Y113)+(Z113*AA113))/(V113+X113+Z113))/1440</f>
        <v>0.875616744366744</v>
      </c>
      <c r="AI113" s="138" t="n">
        <f aca="false">IF(T113&gt;0,(1440-((W113*V113+AS113*AT113)+(Y113*X113+AU113*AV113)+(Z113*AA113+AW113*AX113))/(V113+X113+Z113))/1440,"no data")</f>
        <v>0.752821484071484</v>
      </c>
      <c r="AJ113" s="175" t="n">
        <v>8.901</v>
      </c>
      <c r="AK113" s="227" t="n">
        <v>158.8</v>
      </c>
      <c r="AL113" s="154" t="n">
        <f aca="false">AJ113*AK113</f>
        <v>1413.4788</v>
      </c>
      <c r="AM113" s="175" t="n">
        <v>22.667</v>
      </c>
      <c r="AN113" s="127" t="n">
        <v>944</v>
      </c>
      <c r="AO113" s="140" t="n">
        <f aca="false">AM113*AN113</f>
        <v>21397.648</v>
      </c>
      <c r="AP113" s="141" t="n">
        <f aca="false">IF(T113&gt;0,((((AJ113*AK113)+(AM113*AN113))/(T113*1000))*1000000),"no data")</f>
        <v>8766.76664104535</v>
      </c>
      <c r="AQ113" s="154" t="n">
        <f aca="false">R113/24</f>
        <v>127.5</v>
      </c>
      <c r="AR113" s="154"/>
      <c r="AS113" s="127" t="n">
        <v>17</v>
      </c>
      <c r="AT113" s="144" t="n">
        <v>44</v>
      </c>
      <c r="AU113" s="144" t="n">
        <v>14</v>
      </c>
      <c r="AV113" s="127" t="n">
        <v>78</v>
      </c>
      <c r="AW113" s="144" t="n">
        <v>19</v>
      </c>
      <c r="AX113" s="127" t="n">
        <v>1234</v>
      </c>
      <c r="AY113" s="127" t="n">
        <v>2</v>
      </c>
      <c r="BA113" s="145" t="n">
        <v>852</v>
      </c>
      <c r="BB113" s="145" t="n">
        <v>913</v>
      </c>
      <c r="BC113" s="145" t="n">
        <v>927</v>
      </c>
      <c r="BD113" s="145" t="n">
        <f aca="false">BB113-BA113</f>
        <v>61</v>
      </c>
      <c r="BE113" s="145" t="n">
        <f aca="false">AP113</f>
        <v>8766.76664104535</v>
      </c>
      <c r="BF113" s="147" t="n">
        <f aca="false">BC113/24</f>
        <v>38.625</v>
      </c>
      <c r="BG113" s="174" t="n">
        <v>0.356</v>
      </c>
      <c r="BH113" s="175" t="n">
        <v>0.318</v>
      </c>
      <c r="BI113" s="176" t="n">
        <v>28.2</v>
      </c>
      <c r="BJ113" s="177" t="n">
        <v>23.2</v>
      </c>
      <c r="BK113" s="177" t="n">
        <v>21.4</v>
      </c>
      <c r="BL113" s="177" t="n">
        <v>23.8</v>
      </c>
      <c r="BM113" s="179" t="n">
        <v>981.9</v>
      </c>
      <c r="BN113" s="176" t="n">
        <v>49.8</v>
      </c>
      <c r="BO113" s="178" t="n">
        <v>0.927</v>
      </c>
      <c r="BP113" s="177" t="n">
        <v>88.3</v>
      </c>
      <c r="BQ113" s="177" t="n">
        <v>84.9</v>
      </c>
      <c r="BR113" s="114" t="n">
        <f aca="false">BQ113-BP113</f>
        <v>-3.39999999999999</v>
      </c>
      <c r="BS113" s="177" t="n">
        <v>13280</v>
      </c>
      <c r="BT113" s="177" t="n">
        <v>12975</v>
      </c>
      <c r="BU113" s="116" t="n">
        <f aca="false">BT113-BS113</f>
        <v>-305</v>
      </c>
      <c r="BV113" s="145" t="n">
        <f aca="false">BG113+BH113</f>
        <v>0.674</v>
      </c>
      <c r="BW113" s="147" t="n">
        <v>14.8</v>
      </c>
      <c r="BX113" s="147" t="n">
        <v>14.7</v>
      </c>
      <c r="BZ113" s="147" t="n">
        <v>18.2</v>
      </c>
      <c r="CA113" s="147" t="n">
        <v>7.6</v>
      </c>
    </row>
    <row r="114" customFormat="false" ht="13.8" hidden="false" customHeight="false" outlineLevel="0" collapsed="false">
      <c r="A114" s="226"/>
      <c r="B114" s="124" t="n">
        <v>42844</v>
      </c>
      <c r="C114" s="125" t="n">
        <v>96.4</v>
      </c>
      <c r="D114" s="151" t="n">
        <v>0.34</v>
      </c>
      <c r="E114" s="128" t="n">
        <v>108</v>
      </c>
      <c r="F114" s="128" t="n">
        <v>85</v>
      </c>
      <c r="G114" s="128" t="n">
        <v>24</v>
      </c>
      <c r="H114" s="128" t="n">
        <v>0</v>
      </c>
      <c r="I114" s="128" t="n">
        <v>24</v>
      </c>
      <c r="J114" s="128" t="n">
        <v>0</v>
      </c>
      <c r="K114" s="172" t="n">
        <v>0</v>
      </c>
      <c r="L114" s="172" t="n">
        <v>0</v>
      </c>
      <c r="M114" s="172" t="n">
        <v>0</v>
      </c>
      <c r="N114" s="172" t="n">
        <v>0</v>
      </c>
      <c r="O114" s="172" t="n">
        <v>0</v>
      </c>
      <c r="P114" s="172" t="n">
        <v>0</v>
      </c>
      <c r="Q114" s="173" t="n">
        <v>3430</v>
      </c>
      <c r="R114" s="131" t="n">
        <v>2968</v>
      </c>
      <c r="S114" s="131" t="n">
        <v>2968</v>
      </c>
      <c r="T114" s="132" t="n">
        <v>2910</v>
      </c>
      <c r="U114" s="132" t="n">
        <v>3010</v>
      </c>
      <c r="V114" s="128" t="n">
        <v>41</v>
      </c>
      <c r="W114" s="128" t="n">
        <v>0</v>
      </c>
      <c r="X114" s="128" t="n">
        <v>42</v>
      </c>
      <c r="Y114" s="128" t="n">
        <v>0</v>
      </c>
      <c r="Z114" s="128" t="n">
        <v>60</v>
      </c>
      <c r="AA114" s="128" t="n">
        <v>0</v>
      </c>
      <c r="AB114" s="133" t="n">
        <f aca="false">U114-T114+AY114</f>
        <v>100</v>
      </c>
      <c r="AC114" s="134" t="n">
        <f aca="false">T114-S114</f>
        <v>-58</v>
      </c>
      <c r="AD114" s="128" t="n">
        <v>130</v>
      </c>
      <c r="AE114" s="135" t="n">
        <f aca="false">IF(AD114&gt;0, U114/(AD114*24),"no data")</f>
        <v>0.96474358974359</v>
      </c>
      <c r="AF114" s="136" t="n">
        <f aca="false">IF(Q114&gt;0,Q114/24,"no data")</f>
        <v>142.916666666667</v>
      </c>
      <c r="AG114" s="135" t="n">
        <f aca="false">IF(T114&gt;0,(T114/Q114),"no data")</f>
        <v>0.848396501457726</v>
      </c>
      <c r="AH114" s="137" t="n">
        <f aca="false">(1440-((V114*W114)+(X114*Y114)+(Z114*AA114))/(V114+X114+Z114))/1440</f>
        <v>1</v>
      </c>
      <c r="AI114" s="138" t="n">
        <f aca="false">IF(T114&gt;0,(1440-((W114*V114+AS114*AT114)+(Y114*X114+AU114*AV114)+(Z114*AA114+AW114*AX114))/(V114+X114+Z114))/1440,"no data")</f>
        <v>0.874125874125874</v>
      </c>
      <c r="AJ114" s="175" t="n">
        <v>8.875</v>
      </c>
      <c r="AK114" s="227" t="n">
        <v>150.25</v>
      </c>
      <c r="AL114" s="154" t="n">
        <f aca="false">AJ114*AK114</f>
        <v>1333.46875</v>
      </c>
      <c r="AM114" s="175" t="n">
        <v>25.225</v>
      </c>
      <c r="AN114" s="127" t="n">
        <v>944</v>
      </c>
      <c r="AO114" s="140" t="n">
        <f aca="false">AM114*AN114</f>
        <v>23812.4</v>
      </c>
      <c r="AP114" s="141" t="n">
        <f aca="false">IF(T114&gt;0,((((AJ114*AK114)+(AM114*AN114))/(T114*1000))*1000000),"no data")</f>
        <v>8641.19201030928</v>
      </c>
      <c r="AQ114" s="154" t="n">
        <f aca="false">R114/24</f>
        <v>123.666666666667</v>
      </c>
      <c r="AR114" s="154"/>
      <c r="AS114" s="127" t="n">
        <v>0</v>
      </c>
      <c r="AT114" s="144" t="n">
        <v>0</v>
      </c>
      <c r="AU114" s="144" t="n">
        <v>0</v>
      </c>
      <c r="AV114" s="127" t="n">
        <v>0</v>
      </c>
      <c r="AW114" s="144" t="n">
        <v>18</v>
      </c>
      <c r="AX114" s="127" t="n">
        <v>1440</v>
      </c>
      <c r="AY114" s="127" t="n">
        <v>0</v>
      </c>
      <c r="BA114" s="145" t="n">
        <v>979</v>
      </c>
      <c r="BB114" s="145" t="n">
        <v>1018</v>
      </c>
      <c r="BC114" s="145" t="n">
        <v>1013</v>
      </c>
      <c r="BD114" s="145" t="n">
        <f aca="false">BB114-BA114</f>
        <v>39</v>
      </c>
      <c r="BE114" s="145" t="n">
        <f aca="false">AP114</f>
        <v>8641.19201030928</v>
      </c>
      <c r="BF114" s="147" t="n">
        <f aca="false">BC114/24</f>
        <v>42.2083333333333</v>
      </c>
      <c r="BG114" s="174" t="n">
        <v>0</v>
      </c>
      <c r="BH114" s="175" t="n">
        <v>0</v>
      </c>
      <c r="BI114" s="176" t="n">
        <v>28.5</v>
      </c>
      <c r="BJ114" s="177" t="n">
        <v>26.5</v>
      </c>
      <c r="BK114" s="179" t="n">
        <v>22.1</v>
      </c>
      <c r="BL114" s="177" t="n">
        <v>24.1</v>
      </c>
      <c r="BM114" s="177" t="n">
        <v>978.3</v>
      </c>
      <c r="BN114" s="177" t="n">
        <v>50</v>
      </c>
      <c r="BO114" s="178" t="n">
        <v>0.9288</v>
      </c>
      <c r="BP114" s="177" t="n">
        <v>90.6</v>
      </c>
      <c r="BQ114" s="176" t="n">
        <v>85.7</v>
      </c>
      <c r="BR114" s="114" t="n">
        <f aca="false">BQ114-BP114</f>
        <v>-4.89999999999999</v>
      </c>
      <c r="BS114" s="177" t="n">
        <v>12888</v>
      </c>
      <c r="BT114" s="145" t="n">
        <v>12663</v>
      </c>
      <c r="BU114" s="116" t="n">
        <f aca="false">BT114-BS114</f>
        <v>-225</v>
      </c>
      <c r="BV114" s="145" t="n">
        <f aca="false">BG114+BH114</f>
        <v>0</v>
      </c>
      <c r="BW114" s="147" t="n">
        <v>0</v>
      </c>
      <c r="BX114" s="147" t="n">
        <v>0</v>
      </c>
      <c r="BZ114" s="147" t="n">
        <v>24</v>
      </c>
      <c r="CA114" s="147" t="n">
        <v>7.5</v>
      </c>
    </row>
    <row r="115" customFormat="false" ht="13.8" hidden="false" customHeight="false" outlineLevel="0" collapsed="false">
      <c r="A115" s="226"/>
      <c r="B115" s="124" t="n">
        <v>42845</v>
      </c>
      <c r="C115" s="125" t="n">
        <v>95.8</v>
      </c>
      <c r="D115" s="151" t="n">
        <v>0.353</v>
      </c>
      <c r="E115" s="128" t="n">
        <v>110</v>
      </c>
      <c r="F115" s="128" t="n">
        <v>81</v>
      </c>
      <c r="G115" s="128" t="n">
        <v>24</v>
      </c>
      <c r="H115" s="128" t="n">
        <v>0</v>
      </c>
      <c r="I115" s="128" t="n">
        <v>24</v>
      </c>
      <c r="J115" s="128" t="n">
        <v>0</v>
      </c>
      <c r="K115" s="156" t="n">
        <v>0</v>
      </c>
      <c r="L115" s="156" t="n">
        <v>0</v>
      </c>
      <c r="M115" s="156" t="n">
        <v>0</v>
      </c>
      <c r="N115" s="156" t="n">
        <v>0</v>
      </c>
      <c r="O115" s="156" t="n">
        <v>0</v>
      </c>
      <c r="P115" s="156" t="n">
        <v>0</v>
      </c>
      <c r="Q115" s="173" t="n">
        <v>3433</v>
      </c>
      <c r="R115" s="131" t="n">
        <v>2962</v>
      </c>
      <c r="S115" s="131" t="n">
        <v>2962</v>
      </c>
      <c r="T115" s="132" t="n">
        <v>2903</v>
      </c>
      <c r="U115" s="132" t="n">
        <v>3005</v>
      </c>
      <c r="V115" s="128" t="n">
        <v>41</v>
      </c>
      <c r="W115" s="128" t="n">
        <v>0</v>
      </c>
      <c r="X115" s="128" t="n">
        <v>42</v>
      </c>
      <c r="Y115" s="128" t="n">
        <v>0</v>
      </c>
      <c r="Z115" s="128" t="n">
        <v>60</v>
      </c>
      <c r="AA115" s="128" t="n">
        <v>0</v>
      </c>
      <c r="AB115" s="133" t="n">
        <f aca="false">U115-T115+AY115</f>
        <v>102</v>
      </c>
      <c r="AC115" s="134" t="n">
        <f aca="false">T115-S115</f>
        <v>-59</v>
      </c>
      <c r="AD115" s="128" t="n">
        <v>131</v>
      </c>
      <c r="AE115" s="135" t="n">
        <f aca="false">IF(AD115&gt;0, U115/(AD115*24),"no data")</f>
        <v>0.955788804071247</v>
      </c>
      <c r="AF115" s="136" t="n">
        <f aca="false">IF(Q115&gt;0,Q115/24,"no data")</f>
        <v>143.041666666667</v>
      </c>
      <c r="AG115" s="135" t="n">
        <f aca="false">IF(T115&gt;0,(T115/Q115),"no data")</f>
        <v>0.845616079230993</v>
      </c>
      <c r="AH115" s="137" t="n">
        <f aca="false">(1440-((V115*W115)+(X115*Y115)+(Z115*AA115))/(V115+X115+Z115))/1440</f>
        <v>1</v>
      </c>
      <c r="AI115" s="138" t="n">
        <f aca="false">IF(T115&gt;0,(1440-((W115*V115+AS115*AT115)+(Y115*X115+AU115*AV115)+(Z115*AA115+AW115*AX115))/(V115+X115+Z115))/1440,"no data")</f>
        <v>0.874125874125874</v>
      </c>
      <c r="AJ115" s="175" t="n">
        <v>8.891</v>
      </c>
      <c r="AK115" s="227" t="n">
        <v>145.45</v>
      </c>
      <c r="AL115" s="154" t="n">
        <f aca="false">AJ115*AK115</f>
        <v>1293.19595</v>
      </c>
      <c r="AM115" s="175" t="n">
        <v>25.147</v>
      </c>
      <c r="AN115" s="127" t="n">
        <v>944</v>
      </c>
      <c r="AO115" s="140" t="n">
        <f aca="false">AM115*AN115</f>
        <v>23738.768</v>
      </c>
      <c r="AP115" s="141" t="n">
        <f aca="false">IF(T115&gt;0,((((AJ115*AK115)+(AM115*AN115))/(T115*1000))*1000000),"no data")</f>
        <v>8622.79157767827</v>
      </c>
      <c r="AQ115" s="154" t="n">
        <f aca="false">R115/24</f>
        <v>123.416666666667</v>
      </c>
      <c r="AR115" s="154"/>
      <c r="AS115" s="127" t="n">
        <v>0</v>
      </c>
      <c r="AT115" s="144" t="n">
        <v>0</v>
      </c>
      <c r="AU115" s="144" t="n">
        <v>0</v>
      </c>
      <c r="AV115" s="127" t="n">
        <v>0</v>
      </c>
      <c r="AW115" s="144" t="n">
        <v>18</v>
      </c>
      <c r="AX115" s="127" t="n">
        <v>1440</v>
      </c>
      <c r="AY115" s="127" t="n">
        <v>0</v>
      </c>
      <c r="BA115" s="145" t="n">
        <v>986</v>
      </c>
      <c r="BB115" s="145" t="n">
        <v>1010</v>
      </c>
      <c r="BC115" s="145" t="n">
        <v>1009</v>
      </c>
      <c r="BD115" s="145" t="n">
        <f aca="false">BB115-BA115</f>
        <v>24</v>
      </c>
      <c r="BE115" s="145" t="n">
        <f aca="false">AP115</f>
        <v>8622.79157767827</v>
      </c>
      <c r="BF115" s="147" t="n">
        <f aca="false">BC115/24</f>
        <v>42.0416666666667</v>
      </c>
      <c r="BG115" s="174" t="n">
        <v>0</v>
      </c>
      <c r="BH115" s="175" t="n">
        <v>0</v>
      </c>
      <c r="BI115" s="231" t="n">
        <v>28.5</v>
      </c>
      <c r="BJ115" s="176" t="n">
        <v>26.5</v>
      </c>
      <c r="BK115" s="177" t="n">
        <v>22</v>
      </c>
      <c r="BL115" s="177" t="n">
        <v>24</v>
      </c>
      <c r="BM115" s="177" t="n">
        <v>977.63</v>
      </c>
      <c r="BN115" s="176" t="n">
        <v>50</v>
      </c>
      <c r="BO115" s="178" t="n">
        <v>0.9304</v>
      </c>
      <c r="BP115" s="177" t="n">
        <v>91.7</v>
      </c>
      <c r="BQ115" s="176" t="n">
        <v>85.9</v>
      </c>
      <c r="BR115" s="114" t="n">
        <f aca="false">BQ115-BP115</f>
        <v>-5.8</v>
      </c>
      <c r="BS115" s="177" t="n">
        <v>12676</v>
      </c>
      <c r="BT115" s="145" t="n">
        <v>12535</v>
      </c>
      <c r="BU115" s="116" t="n">
        <f aca="false">BT115-BS115</f>
        <v>-141</v>
      </c>
      <c r="BV115" s="145" t="n">
        <f aca="false">BG115+BH115</f>
        <v>0</v>
      </c>
      <c r="BW115" s="147" t="n">
        <v>0</v>
      </c>
      <c r="BX115" s="147" t="n">
        <v>0</v>
      </c>
      <c r="BZ115" s="147" t="n">
        <v>24</v>
      </c>
      <c r="CA115" s="147" t="n">
        <v>7.6</v>
      </c>
    </row>
    <row r="116" customFormat="false" ht="13.8" hidden="false" customHeight="false" outlineLevel="0" collapsed="false">
      <c r="A116" s="226"/>
      <c r="B116" s="124" t="n">
        <v>42846</v>
      </c>
      <c r="C116" s="154" t="n">
        <v>95.2</v>
      </c>
      <c r="D116" s="151" t="n">
        <v>0.365</v>
      </c>
      <c r="E116" s="127" t="n">
        <v>107</v>
      </c>
      <c r="F116" s="127" t="n">
        <v>82</v>
      </c>
      <c r="G116" s="128" t="n">
        <v>24</v>
      </c>
      <c r="H116" s="128" t="n">
        <v>0</v>
      </c>
      <c r="I116" s="128" t="n">
        <v>24</v>
      </c>
      <c r="J116" s="128" t="n">
        <v>0</v>
      </c>
      <c r="K116" s="156" t="n">
        <v>0</v>
      </c>
      <c r="L116" s="156" t="n">
        <v>0</v>
      </c>
      <c r="M116" s="156" t="n">
        <v>0</v>
      </c>
      <c r="N116" s="156" t="n">
        <v>0</v>
      </c>
      <c r="O116" s="156" t="n">
        <v>0</v>
      </c>
      <c r="P116" s="156" t="n">
        <v>0</v>
      </c>
      <c r="Q116" s="156" t="n">
        <v>3446</v>
      </c>
      <c r="R116" s="131" t="n">
        <v>2952</v>
      </c>
      <c r="S116" s="131" t="n">
        <v>2952</v>
      </c>
      <c r="T116" s="132" t="n">
        <v>2903</v>
      </c>
      <c r="U116" s="132" t="n">
        <v>3000</v>
      </c>
      <c r="V116" s="128" t="n">
        <v>41</v>
      </c>
      <c r="W116" s="128" t="n">
        <v>0</v>
      </c>
      <c r="X116" s="128" t="n">
        <v>42</v>
      </c>
      <c r="Y116" s="128" t="n">
        <v>0</v>
      </c>
      <c r="Z116" s="128" t="n">
        <v>60</v>
      </c>
      <c r="AA116" s="128" t="n">
        <v>0</v>
      </c>
      <c r="AB116" s="133" t="n">
        <f aca="false">U116-T116+AY116</f>
        <v>97</v>
      </c>
      <c r="AC116" s="134" t="n">
        <f aca="false">T116-S116</f>
        <v>-49</v>
      </c>
      <c r="AD116" s="128" t="n">
        <v>129</v>
      </c>
      <c r="AE116" s="135" t="n">
        <f aca="false">IF(AD116&gt;0, U116/(AD116*24),"no data")</f>
        <v>0.968992248062015</v>
      </c>
      <c r="AF116" s="136" t="n">
        <f aca="false">IF(Q116&gt;0,Q116/24,"no data")</f>
        <v>143.583333333333</v>
      </c>
      <c r="AG116" s="135" t="n">
        <f aca="false">IF(T116&gt;0,(T116/Q116),"no data")</f>
        <v>0.842426001160766</v>
      </c>
      <c r="AH116" s="137" t="n">
        <f aca="false">(1440-((V116*W116)+(X116*Y116)+(Z116*AA116))/(V116+X116+Z116))/1440</f>
        <v>1</v>
      </c>
      <c r="AI116" s="138" t="n">
        <f aca="false">IF(T116&gt;0,(1440-((W116*V116+AS116*AT116)+(Y116*X116+AU116*AV116)+(Z116*AA116+AW116*AX116))/(V116+X116+Z116))/1440,"no data")</f>
        <v>0.874125874125874</v>
      </c>
      <c r="AJ116" s="175" t="n">
        <v>8.77</v>
      </c>
      <c r="AK116" s="227" t="n">
        <v>146.23</v>
      </c>
      <c r="AL116" s="154" t="n">
        <f aca="false">AJ116*AK116</f>
        <v>1282.4371</v>
      </c>
      <c r="AM116" s="175" t="n">
        <v>25.243</v>
      </c>
      <c r="AN116" s="127" t="n">
        <v>945</v>
      </c>
      <c r="AO116" s="140" t="n">
        <f aca="false">AM116*AN116</f>
        <v>23854.635</v>
      </c>
      <c r="AP116" s="141" t="n">
        <f aca="false">IF(T116&gt;0,((((AJ116*AK116)+(AM116*AN116))/(T116*1000))*1000000),"no data")</f>
        <v>8658.99831209094</v>
      </c>
      <c r="AQ116" s="154" t="n">
        <f aca="false">R116/24</f>
        <v>123</v>
      </c>
      <c r="AR116" s="154"/>
      <c r="AS116" s="127" t="n">
        <v>0</v>
      </c>
      <c r="AT116" s="144" t="n">
        <v>0</v>
      </c>
      <c r="AU116" s="127" t="n">
        <v>0</v>
      </c>
      <c r="AV116" s="127" t="n">
        <v>0</v>
      </c>
      <c r="AW116" s="144" t="n">
        <v>18</v>
      </c>
      <c r="AX116" s="127" t="n">
        <v>1440</v>
      </c>
      <c r="AY116" s="127" t="n">
        <v>0</v>
      </c>
      <c r="BA116" s="145" t="n">
        <v>983</v>
      </c>
      <c r="BB116" s="145" t="n">
        <v>1009</v>
      </c>
      <c r="BC116" s="145" t="n">
        <v>1008</v>
      </c>
      <c r="BD116" s="145" t="n">
        <f aca="false">BB116-BA116</f>
        <v>26</v>
      </c>
      <c r="BE116" s="145" t="n">
        <f aca="false">AP116</f>
        <v>8658.99831209094</v>
      </c>
      <c r="BF116" s="147" t="n">
        <f aca="false">BC116/24</f>
        <v>42</v>
      </c>
      <c r="BG116" s="174" t="n">
        <v>0</v>
      </c>
      <c r="BH116" s="175" t="n">
        <v>0</v>
      </c>
      <c r="BI116" s="176" t="n">
        <v>28.5</v>
      </c>
      <c r="BJ116" s="177" t="n">
        <v>26.5</v>
      </c>
      <c r="BK116" s="177" t="n">
        <v>22</v>
      </c>
      <c r="BL116" s="177" t="n">
        <v>24.1</v>
      </c>
      <c r="BM116" s="177" t="n">
        <v>980.1</v>
      </c>
      <c r="BN116" s="177" t="n">
        <v>50.06</v>
      </c>
      <c r="BO116" s="178" t="n">
        <v>0.9301</v>
      </c>
      <c r="BP116" s="177" t="n">
        <v>91.9</v>
      </c>
      <c r="BQ116" s="176" t="n">
        <v>85.9</v>
      </c>
      <c r="BR116" s="114" t="n">
        <f aca="false">BQ116-BP116</f>
        <v>-6</v>
      </c>
      <c r="BS116" s="145" t="n">
        <v>12683</v>
      </c>
      <c r="BT116" s="145" t="n">
        <v>12537</v>
      </c>
      <c r="BU116" s="116" t="n">
        <f aca="false">BT116-BS116</f>
        <v>-146</v>
      </c>
      <c r="BV116" s="145" t="n">
        <f aca="false">BG116+BH116</f>
        <v>0</v>
      </c>
      <c r="BW116" s="147" t="n">
        <v>0</v>
      </c>
      <c r="BX116" s="147" t="n">
        <v>0</v>
      </c>
      <c r="BZ116" s="147" t="n">
        <v>23.9</v>
      </c>
      <c r="CA116" s="147" t="n">
        <v>6.9</v>
      </c>
    </row>
    <row r="117" customFormat="false" ht="13.8" hidden="false" customHeight="false" outlineLevel="0" collapsed="false">
      <c r="A117" s="226"/>
      <c r="B117" s="124" t="n">
        <v>42847</v>
      </c>
      <c r="C117" s="125" t="n">
        <v>87.7</v>
      </c>
      <c r="D117" s="151" t="n">
        <v>0.438</v>
      </c>
      <c r="E117" s="127" t="n">
        <v>98</v>
      </c>
      <c r="F117" s="127" t="n">
        <v>75</v>
      </c>
      <c r="G117" s="128" t="n">
        <v>24</v>
      </c>
      <c r="H117" s="128" t="n">
        <v>0</v>
      </c>
      <c r="I117" s="128" t="n">
        <v>24</v>
      </c>
      <c r="J117" s="128" t="n">
        <v>0</v>
      </c>
      <c r="K117" s="156" t="n">
        <v>0</v>
      </c>
      <c r="L117" s="156" t="n">
        <v>0</v>
      </c>
      <c r="M117" s="156" t="n">
        <v>0</v>
      </c>
      <c r="N117" s="156" t="n">
        <v>0</v>
      </c>
      <c r="O117" s="156" t="n">
        <v>0</v>
      </c>
      <c r="P117" s="156" t="n">
        <v>0</v>
      </c>
      <c r="Q117" s="156" t="n">
        <v>3525</v>
      </c>
      <c r="R117" s="131" t="n">
        <v>3032</v>
      </c>
      <c r="S117" s="131" t="n">
        <v>3032</v>
      </c>
      <c r="T117" s="132" t="n">
        <v>2970</v>
      </c>
      <c r="U117" s="132" t="n">
        <v>3072</v>
      </c>
      <c r="V117" s="128" t="n">
        <v>41</v>
      </c>
      <c r="W117" s="128" t="n">
        <v>0</v>
      </c>
      <c r="X117" s="128" t="n">
        <v>42</v>
      </c>
      <c r="Y117" s="127" t="n">
        <v>0</v>
      </c>
      <c r="Z117" s="128" t="n">
        <v>60</v>
      </c>
      <c r="AA117" s="127" t="n">
        <v>0</v>
      </c>
      <c r="AB117" s="133" t="n">
        <f aca="false">U117-T117+AY117</f>
        <v>102</v>
      </c>
      <c r="AC117" s="134" t="n">
        <f aca="false">T117-S117</f>
        <v>-62</v>
      </c>
      <c r="AD117" s="127" t="n">
        <v>133</v>
      </c>
      <c r="AE117" s="135" t="n">
        <f aca="false">IF(AD117&gt;0, U117/(AD117*24),"no data")</f>
        <v>0.962406015037594</v>
      </c>
      <c r="AF117" s="136" t="n">
        <f aca="false">IF(Q117&gt;0,Q117/24,"no data")</f>
        <v>146.875</v>
      </c>
      <c r="AG117" s="135" t="n">
        <f aca="false">IF(T117&gt;0,(T117/Q117),"no data")</f>
        <v>0.842553191489362</v>
      </c>
      <c r="AH117" s="137" t="n">
        <f aca="false">(1440-((V117*W117)+(X117*Y117)+(Z117*AA117))/(V117+X117+Z117))/1440</f>
        <v>1</v>
      </c>
      <c r="AI117" s="138" t="n">
        <f aca="false">IF(T117&gt;0,(1440-((W117*V117+AS117*AT117)+(Y117*X117+AU117*AV117)+(Z117*AA117+AW117*AX117))/(V117+X117+Z117))/1440,"no data")</f>
        <v>0.881118881118881</v>
      </c>
      <c r="AJ117" s="175" t="n">
        <v>8.8</v>
      </c>
      <c r="AK117" s="227" t="n">
        <v>146</v>
      </c>
      <c r="AL117" s="154" t="n">
        <f aca="false">AJ117*AK117</f>
        <v>1284.8</v>
      </c>
      <c r="AM117" s="175" t="n">
        <v>25.741</v>
      </c>
      <c r="AN117" s="127" t="n">
        <v>945</v>
      </c>
      <c r="AO117" s="140" t="n">
        <f aca="false">AM117*AN117</f>
        <v>24325.245</v>
      </c>
      <c r="AP117" s="141" t="n">
        <f aca="false">IF(T117&gt;0,((((AJ117*AK117)+(AM117*AN117))/(T117*1000))*1000000),"no data")</f>
        <v>8622.91077441078</v>
      </c>
      <c r="AQ117" s="154" t="n">
        <f aca="false">R117/24</f>
        <v>126.333333333333</v>
      </c>
      <c r="AR117" s="154"/>
      <c r="AS117" s="127" t="n">
        <v>0</v>
      </c>
      <c r="AT117" s="144" t="n">
        <v>0</v>
      </c>
      <c r="AU117" s="144" t="n">
        <v>0</v>
      </c>
      <c r="AV117" s="127" t="n">
        <v>0</v>
      </c>
      <c r="AW117" s="144" t="n">
        <v>17</v>
      </c>
      <c r="AX117" s="127" t="n">
        <v>1440</v>
      </c>
      <c r="AY117" s="127" t="n">
        <v>0</v>
      </c>
      <c r="BA117" s="145" t="n">
        <v>1021</v>
      </c>
      <c r="BB117" s="145" t="n">
        <v>1030</v>
      </c>
      <c r="BC117" s="145" t="n">
        <v>1021</v>
      </c>
      <c r="BD117" s="145" t="n">
        <f aca="false">BB117-BA117</f>
        <v>9</v>
      </c>
      <c r="BE117" s="145" t="n">
        <f aca="false">AP117</f>
        <v>8622.91077441078</v>
      </c>
      <c r="BF117" s="147" t="n">
        <f aca="false">BC117/24</f>
        <v>42.5416666666667</v>
      </c>
      <c r="BG117" s="174" t="n">
        <v>0</v>
      </c>
      <c r="BH117" s="175" t="n">
        <v>0</v>
      </c>
      <c r="BI117" s="176" t="n">
        <v>29.4</v>
      </c>
      <c r="BJ117" s="177" t="n">
        <v>27.2</v>
      </c>
      <c r="BK117" s="177" t="n">
        <v>22.3</v>
      </c>
      <c r="BL117" s="177" t="n">
        <v>24.4</v>
      </c>
      <c r="BM117" s="145" t="n">
        <v>982</v>
      </c>
      <c r="BN117" s="177" t="n">
        <v>50.09</v>
      </c>
      <c r="BO117" s="178" t="n">
        <v>0.9297</v>
      </c>
      <c r="BP117" s="177" t="n">
        <v>93.2</v>
      </c>
      <c r="BQ117" s="176" t="n">
        <v>86.2</v>
      </c>
      <c r="BR117" s="114" t="n">
        <f aca="false">BQ117-BP117</f>
        <v>-7</v>
      </c>
      <c r="BS117" s="145" t="n">
        <v>12553</v>
      </c>
      <c r="BT117" s="145" t="n">
        <v>12466</v>
      </c>
      <c r="BU117" s="116" t="n">
        <f aca="false">BT117-BS117</f>
        <v>-87</v>
      </c>
      <c r="BV117" s="145" t="n">
        <f aca="false">BG117+BH117</f>
        <v>0</v>
      </c>
      <c r="BW117" s="147" t="n">
        <v>0</v>
      </c>
      <c r="BX117" s="147" t="n">
        <v>0</v>
      </c>
      <c r="BZ117" s="147" t="n">
        <v>24</v>
      </c>
      <c r="CA117" s="147" t="n">
        <v>7.83</v>
      </c>
    </row>
    <row r="118" customFormat="false" ht="12.75" hidden="false" customHeight="true" outlineLevel="0" collapsed="false">
      <c r="A118" s="226" t="s">
        <v>103</v>
      </c>
      <c r="B118" s="85" t="n">
        <v>42848</v>
      </c>
      <c r="C118" s="86" t="n">
        <v>82.7</v>
      </c>
      <c r="D118" s="87" t="n">
        <v>0.569</v>
      </c>
      <c r="E118" s="88" t="n">
        <v>93</v>
      </c>
      <c r="F118" s="88" t="n">
        <v>74</v>
      </c>
      <c r="G118" s="89" t="n">
        <v>24</v>
      </c>
      <c r="H118" s="89" t="n">
        <v>0</v>
      </c>
      <c r="I118" s="89" t="n">
        <v>24</v>
      </c>
      <c r="J118" s="89" t="n">
        <v>0</v>
      </c>
      <c r="K118" s="90" t="n">
        <v>0</v>
      </c>
      <c r="L118" s="90" t="n">
        <v>0</v>
      </c>
      <c r="M118" s="90" t="n">
        <v>0</v>
      </c>
      <c r="N118" s="90" t="n">
        <v>0</v>
      </c>
      <c r="O118" s="90" t="n">
        <v>0</v>
      </c>
      <c r="P118" s="90" t="n">
        <v>0</v>
      </c>
      <c r="Q118" s="90" t="n">
        <v>3572</v>
      </c>
      <c r="R118" s="91" t="n">
        <v>3068</v>
      </c>
      <c r="S118" s="91" t="n">
        <v>3068</v>
      </c>
      <c r="T118" s="92" t="n">
        <v>3006</v>
      </c>
      <c r="U118" s="92" t="n">
        <v>3104</v>
      </c>
      <c r="V118" s="89" t="n">
        <v>43</v>
      </c>
      <c r="W118" s="89" t="n">
        <v>0</v>
      </c>
      <c r="X118" s="89" t="n">
        <v>43</v>
      </c>
      <c r="Y118" s="89" t="n">
        <v>0</v>
      </c>
      <c r="Z118" s="89" t="n">
        <v>60</v>
      </c>
      <c r="AA118" s="88" t="n">
        <v>0</v>
      </c>
      <c r="AB118" s="93" t="n">
        <f aca="false">U118-T118+AY118</f>
        <v>98</v>
      </c>
      <c r="AC118" s="94" t="n">
        <f aca="false">T118-S118</f>
        <v>-62</v>
      </c>
      <c r="AD118" s="88" t="n">
        <v>133</v>
      </c>
      <c r="AE118" s="95" t="n">
        <f aca="false">IF(AD118&gt;0, U118/(AD118*24),"no data")</f>
        <v>0.972431077694236</v>
      </c>
      <c r="AF118" s="96" t="n">
        <f aca="false">IF(Q118&gt;0,Q118/24,"no data")</f>
        <v>148.833333333333</v>
      </c>
      <c r="AG118" s="95" t="n">
        <f aca="false">IF(T118&gt;0,(T118/Q118),"no data")</f>
        <v>0.841545352743561</v>
      </c>
      <c r="AH118" s="97" t="n">
        <f aca="false">(1440-((V118*W118)+(X118*Y118)+(Z118*AA118))/(V118+X118+Z118))/1440</f>
        <v>1</v>
      </c>
      <c r="AI118" s="98" t="n">
        <f aca="false">IF(T118&gt;0,(1440-((W118*V118+AS118*AT118)+(Y118*X118+AU118*AV118)+(Z118*AA118+AW118*AX118))/(V118+X118+Z118))/1440,"no data")</f>
        <v>0.883561643835616</v>
      </c>
      <c r="AJ118" s="110" t="n">
        <v>8.835</v>
      </c>
      <c r="AK118" s="230" t="n">
        <v>148.08</v>
      </c>
      <c r="AL118" s="101" t="n">
        <f aca="false">AJ118*AK118</f>
        <v>1308.2868</v>
      </c>
      <c r="AM118" s="110" t="n">
        <v>26.019</v>
      </c>
      <c r="AN118" s="88" t="n">
        <v>945</v>
      </c>
      <c r="AO118" s="103" t="n">
        <f aca="false">AM118*AN118</f>
        <v>24587.955</v>
      </c>
      <c r="AP118" s="104" t="n">
        <f aca="false">IF(T118&gt;0,((((AJ118*AK118)+(AM118*AN118))/(T118*1000))*1000000),"no data")</f>
        <v>8614.85089820359</v>
      </c>
      <c r="AQ118" s="101" t="n">
        <f aca="false">R118/24</f>
        <v>127.833333333333</v>
      </c>
      <c r="AR118" s="101"/>
      <c r="AS118" s="88" t="n">
        <v>0</v>
      </c>
      <c r="AT118" s="106" t="n">
        <v>0</v>
      </c>
      <c r="AU118" s="106" t="n">
        <v>0</v>
      </c>
      <c r="AV118" s="88" t="n">
        <v>0</v>
      </c>
      <c r="AW118" s="106" t="n">
        <v>17</v>
      </c>
      <c r="AX118" s="88" t="n">
        <v>1440</v>
      </c>
      <c r="AY118" s="88" t="n">
        <v>0</v>
      </c>
      <c r="BA118" s="107" t="n">
        <v>1044</v>
      </c>
      <c r="BB118" s="107" t="n">
        <v>1032</v>
      </c>
      <c r="BC118" s="107" t="n">
        <v>1028</v>
      </c>
      <c r="BD118" s="107" t="n">
        <f aca="false">BB118-BA118</f>
        <v>-12</v>
      </c>
      <c r="BE118" s="107" t="n">
        <f aca="false">AP118</f>
        <v>8614.85089820359</v>
      </c>
      <c r="BF118" s="232" t="n">
        <f aca="false">BC118/24</f>
        <v>42.8333333333333</v>
      </c>
      <c r="BG118" s="109" t="n">
        <v>0</v>
      </c>
      <c r="BH118" s="110" t="n">
        <v>0</v>
      </c>
      <c r="BI118" s="111" t="n">
        <v>30</v>
      </c>
      <c r="BJ118" s="112" t="n">
        <v>27.69</v>
      </c>
      <c r="BK118" s="111" t="n">
        <v>22.39</v>
      </c>
      <c r="BL118" s="111" t="n">
        <v>24.51</v>
      </c>
      <c r="BM118" s="112" t="n">
        <v>984.1</v>
      </c>
      <c r="BN118" s="111" t="n">
        <v>50.07</v>
      </c>
      <c r="BO118" s="113" t="n">
        <v>0.9296</v>
      </c>
      <c r="BP118" s="112" t="n">
        <v>95.05</v>
      </c>
      <c r="BQ118" s="111" t="n">
        <v>86.62</v>
      </c>
      <c r="BR118" s="114" t="n">
        <f aca="false">BQ118-BP118</f>
        <v>-8.42999999999999</v>
      </c>
      <c r="BS118" s="107" t="n">
        <v>12489</v>
      </c>
      <c r="BT118" s="107" t="n">
        <v>12448</v>
      </c>
      <c r="BU118" s="116" t="n">
        <f aca="false">BT118-BS118</f>
        <v>-41</v>
      </c>
      <c r="BV118" s="107" t="n">
        <f aca="false">BG118+BH118</f>
        <v>0</v>
      </c>
      <c r="BW118" s="108" t="n">
        <v>0</v>
      </c>
      <c r="BX118" s="108" t="n">
        <v>0</v>
      </c>
      <c r="BZ118" s="108" t="n">
        <v>24</v>
      </c>
      <c r="CA118" s="108" t="n">
        <v>7.47</v>
      </c>
    </row>
    <row r="119" customFormat="false" ht="13.8" hidden="false" customHeight="false" outlineLevel="0" collapsed="false">
      <c r="A119" s="226"/>
      <c r="B119" s="85" t="n">
        <v>42849</v>
      </c>
      <c r="C119" s="86" t="n">
        <v>81.9</v>
      </c>
      <c r="D119" s="87" t="n">
        <v>0.545</v>
      </c>
      <c r="E119" s="88" t="n">
        <v>93</v>
      </c>
      <c r="F119" s="88" t="n">
        <v>70</v>
      </c>
      <c r="G119" s="89" t="n">
        <v>24</v>
      </c>
      <c r="H119" s="89" t="n">
        <v>0</v>
      </c>
      <c r="I119" s="89" t="n">
        <v>24</v>
      </c>
      <c r="J119" s="89" t="n">
        <v>0</v>
      </c>
      <c r="K119" s="90" t="n">
        <v>0</v>
      </c>
      <c r="L119" s="90" t="n">
        <v>0</v>
      </c>
      <c r="M119" s="90" t="n">
        <v>0</v>
      </c>
      <c r="N119" s="90" t="n">
        <v>0</v>
      </c>
      <c r="O119" s="90" t="n">
        <v>0</v>
      </c>
      <c r="P119" s="90" t="n">
        <v>0</v>
      </c>
      <c r="Q119" s="90" t="n">
        <v>3575</v>
      </c>
      <c r="R119" s="91" t="n">
        <v>3082</v>
      </c>
      <c r="S119" s="91" t="n">
        <v>3082</v>
      </c>
      <c r="T119" s="92" t="n">
        <v>3022</v>
      </c>
      <c r="U119" s="92" t="n">
        <v>3120</v>
      </c>
      <c r="V119" s="89" t="n">
        <v>44</v>
      </c>
      <c r="W119" s="89" t="n">
        <v>0</v>
      </c>
      <c r="X119" s="89" t="n">
        <v>43</v>
      </c>
      <c r="Y119" s="89" t="n">
        <v>0</v>
      </c>
      <c r="Z119" s="89" t="n">
        <v>60</v>
      </c>
      <c r="AA119" s="88" t="n">
        <v>0</v>
      </c>
      <c r="AB119" s="93" t="n">
        <f aca="false">U119-T119+AY119</f>
        <v>98</v>
      </c>
      <c r="AC119" s="94" t="n">
        <f aca="false">T119-S119</f>
        <v>-60</v>
      </c>
      <c r="AD119" s="88" t="n">
        <v>134</v>
      </c>
      <c r="AE119" s="95" t="n">
        <f aca="false">IF(AD119&gt;0, U119/(AD119*24),"no data")</f>
        <v>0.970149253731343</v>
      </c>
      <c r="AF119" s="96" t="n">
        <f aca="false">IF(Q119&gt;0,Q119/24,"no data")</f>
        <v>148.958333333333</v>
      </c>
      <c r="AG119" s="95" t="n">
        <f aca="false">IF(T119&gt;0,(T119/Q119),"no data")</f>
        <v>0.845314685314685</v>
      </c>
      <c r="AH119" s="97" t="n">
        <f aca="false">(1440-((V119*W119)+(X119*Y119)+(Z119*AA119))/(V119+X119+Z119))/1440</f>
        <v>1</v>
      </c>
      <c r="AI119" s="98" t="n">
        <f aca="false">IF(T119&gt;0,(1440-((W119*V119+AS119*AT119)+(Y119*X119+AU119*AV119)+(Z119*AA119+AW119*AX119))/(V119+X119+Z119))/1440,"no data")</f>
        <v>0.884353741496599</v>
      </c>
      <c r="AJ119" s="110" t="n">
        <v>8.792</v>
      </c>
      <c r="AK119" s="230" t="n">
        <v>146.6</v>
      </c>
      <c r="AL119" s="101" t="n">
        <f aca="false">AJ119*AK119</f>
        <v>1288.9072</v>
      </c>
      <c r="AM119" s="110" t="n">
        <v>26.25</v>
      </c>
      <c r="AN119" s="88" t="n">
        <v>944</v>
      </c>
      <c r="AO119" s="103" t="n">
        <f aca="false">AM119*AN119</f>
        <v>24780</v>
      </c>
      <c r="AP119" s="104" t="n">
        <f aca="false">IF(T119&gt;0,((((AJ119*AK119)+(AM119*AN119))/(T119*1000))*1000000),"no data")</f>
        <v>8626.37564526804</v>
      </c>
      <c r="AQ119" s="101" t="n">
        <f aca="false">R119/24</f>
        <v>128.416666666667</v>
      </c>
      <c r="AR119" s="101"/>
      <c r="AS119" s="88" t="n">
        <v>0</v>
      </c>
      <c r="AT119" s="106" t="n">
        <v>0</v>
      </c>
      <c r="AU119" s="106" t="n">
        <v>0</v>
      </c>
      <c r="AV119" s="88" t="n">
        <v>0</v>
      </c>
      <c r="AW119" s="106" t="n">
        <v>17</v>
      </c>
      <c r="AX119" s="88" t="n">
        <v>1440</v>
      </c>
      <c r="AY119" s="88" t="n">
        <v>0</v>
      </c>
      <c r="BA119" s="107" t="n">
        <v>1048</v>
      </c>
      <c r="BB119" s="107" t="n">
        <v>1039</v>
      </c>
      <c r="BC119" s="107" t="n">
        <v>1033</v>
      </c>
      <c r="BD119" s="107" t="n">
        <f aca="false">BB119-BA119</f>
        <v>-9</v>
      </c>
      <c r="BE119" s="107" t="n">
        <f aca="false">AP119</f>
        <v>8626.37564526804</v>
      </c>
      <c r="BF119" s="232" t="n">
        <f aca="false">BC119/24</f>
        <v>43.0416666666667</v>
      </c>
      <c r="BG119" s="109" t="n">
        <v>0</v>
      </c>
      <c r="BH119" s="110" t="n">
        <v>0</v>
      </c>
      <c r="BI119" s="111" t="n">
        <v>30.1</v>
      </c>
      <c r="BJ119" s="111" t="n">
        <v>27.8</v>
      </c>
      <c r="BK119" s="112" t="n">
        <v>22.59</v>
      </c>
      <c r="BL119" s="111" t="n">
        <v>24.42</v>
      </c>
      <c r="BM119" s="112" t="n">
        <v>988.3</v>
      </c>
      <c r="BN119" s="111" t="n">
        <v>50.04</v>
      </c>
      <c r="BO119" s="113" t="n">
        <v>0.9297</v>
      </c>
      <c r="BP119" s="107" t="n">
        <v>94.48</v>
      </c>
      <c r="BQ119" s="111" t="n">
        <v>86.41</v>
      </c>
      <c r="BR119" s="114" t="n">
        <f aca="false">BQ119-BP119</f>
        <v>-8.07000000000001</v>
      </c>
      <c r="BS119" s="107" t="n">
        <v>12476</v>
      </c>
      <c r="BT119" s="107" t="n">
        <v>12455</v>
      </c>
      <c r="BU119" s="116" t="n">
        <f aca="false">BT119-BS119</f>
        <v>-21</v>
      </c>
      <c r="BV119" s="107" t="n">
        <f aca="false">BG119+BH119</f>
        <v>0</v>
      </c>
      <c r="BW119" s="108" t="n">
        <v>0</v>
      </c>
      <c r="BX119" s="108" t="n">
        <v>0</v>
      </c>
      <c r="BZ119" s="108" t="n">
        <v>24</v>
      </c>
      <c r="CA119" s="108" t="n">
        <v>7.92</v>
      </c>
    </row>
    <row r="120" customFormat="false" ht="13.8" hidden="false" customHeight="false" outlineLevel="0" collapsed="false">
      <c r="A120" s="226"/>
      <c r="B120" s="85" t="n">
        <v>42850</v>
      </c>
      <c r="C120" s="86" t="n">
        <v>86.1</v>
      </c>
      <c r="D120" s="87" t="n">
        <v>0.456</v>
      </c>
      <c r="E120" s="88" t="n">
        <v>98</v>
      </c>
      <c r="F120" s="88" t="n">
        <v>74</v>
      </c>
      <c r="G120" s="89" t="n">
        <v>24</v>
      </c>
      <c r="H120" s="89" t="n">
        <v>0</v>
      </c>
      <c r="I120" s="89" t="n">
        <v>24</v>
      </c>
      <c r="J120" s="89" t="n">
        <v>0</v>
      </c>
      <c r="K120" s="90" t="n">
        <v>0</v>
      </c>
      <c r="L120" s="90" t="n">
        <v>0</v>
      </c>
      <c r="M120" s="90" t="n">
        <v>0</v>
      </c>
      <c r="N120" s="90" t="n">
        <v>0</v>
      </c>
      <c r="O120" s="90" t="n">
        <v>0</v>
      </c>
      <c r="P120" s="90" t="n">
        <v>0</v>
      </c>
      <c r="Q120" s="90" t="n">
        <v>3534</v>
      </c>
      <c r="R120" s="91" t="n">
        <v>3058</v>
      </c>
      <c r="S120" s="91" t="n">
        <v>3058</v>
      </c>
      <c r="T120" s="92" t="n">
        <v>3000</v>
      </c>
      <c r="U120" s="92" t="n">
        <v>3098</v>
      </c>
      <c r="V120" s="89" t="n">
        <v>43</v>
      </c>
      <c r="W120" s="89" t="n">
        <v>0</v>
      </c>
      <c r="X120" s="89" t="n">
        <v>43</v>
      </c>
      <c r="Y120" s="89" t="n">
        <v>0</v>
      </c>
      <c r="Z120" s="89" t="n">
        <v>60</v>
      </c>
      <c r="AA120" s="88" t="n">
        <v>0</v>
      </c>
      <c r="AB120" s="93" t="n">
        <f aca="false">U120-T120+AY120</f>
        <v>98</v>
      </c>
      <c r="AC120" s="94" t="n">
        <f aca="false">T120-S120</f>
        <v>-58</v>
      </c>
      <c r="AD120" s="88" t="n">
        <v>133</v>
      </c>
      <c r="AE120" s="95" t="n">
        <f aca="false">IF(AD120&gt;0, U120/(AD120*24),"no data")</f>
        <v>0.970551378446115</v>
      </c>
      <c r="AF120" s="96" t="n">
        <f aca="false">IF(Q120&gt;0,Q120/24,"no data")</f>
        <v>147.25</v>
      </c>
      <c r="AG120" s="95" t="n">
        <f aca="false">IF(T120&gt;0,(T120/Q120),"no data")</f>
        <v>0.848896434634974</v>
      </c>
      <c r="AH120" s="97" t="n">
        <f aca="false">(1440-((V120*W120)+(X120*Y120)+(Z120*AA120))/(V120+X120+Z120))/1440</f>
        <v>1</v>
      </c>
      <c r="AI120" s="98" t="n">
        <f aca="false">IF(T120&gt;0,(1440-((W120*V120+AS120*AT120)+(Y120*X120+AU120*AV120)+(Z120*AA120+AW120*AX120))/(V120+X120+Z120))/1440,"no data")</f>
        <v>0.883561643835616</v>
      </c>
      <c r="AJ120" s="110" t="n">
        <v>8.82</v>
      </c>
      <c r="AK120" s="230" t="n">
        <v>144.65</v>
      </c>
      <c r="AL120" s="101" t="n">
        <f aca="false">AJ120*AK120</f>
        <v>1275.813</v>
      </c>
      <c r="AM120" s="110" t="n">
        <v>26.091</v>
      </c>
      <c r="AN120" s="88" t="n">
        <v>945</v>
      </c>
      <c r="AO120" s="103" t="n">
        <f aca="false">AM120*AN120</f>
        <v>24655.995</v>
      </c>
      <c r="AP120" s="104" t="n">
        <f aca="false">IF(T120&gt;0,((((AJ120*AK120)+(AM120*AN120))/(T120*1000))*1000000),"no data")</f>
        <v>8643.936</v>
      </c>
      <c r="AQ120" s="101" t="n">
        <f aca="false">R120/24</f>
        <v>127.416666666667</v>
      </c>
      <c r="AR120" s="101"/>
      <c r="AS120" s="88" t="n">
        <v>0</v>
      </c>
      <c r="AT120" s="106" t="n">
        <v>0</v>
      </c>
      <c r="AU120" s="106" t="n">
        <v>0</v>
      </c>
      <c r="AV120" s="88" t="n">
        <v>0</v>
      </c>
      <c r="AW120" s="106" t="n">
        <v>17</v>
      </c>
      <c r="AX120" s="88" t="n">
        <v>1440</v>
      </c>
      <c r="AY120" s="88" t="n">
        <v>0</v>
      </c>
      <c r="BA120" s="107" t="n">
        <v>1032</v>
      </c>
      <c r="BB120" s="107" t="n">
        <v>1036</v>
      </c>
      <c r="BC120" s="107" t="n">
        <v>1030</v>
      </c>
      <c r="BD120" s="107" t="n">
        <f aca="false">BB120-BA120</f>
        <v>4</v>
      </c>
      <c r="BE120" s="107" t="n">
        <f aca="false">AP120</f>
        <v>8643.936</v>
      </c>
      <c r="BF120" s="232" t="n">
        <f aca="false">BC120/24</f>
        <v>42.9166666666667</v>
      </c>
      <c r="BG120" s="109" t="n">
        <v>0</v>
      </c>
      <c r="BH120" s="110" t="n">
        <v>0</v>
      </c>
      <c r="BI120" s="111" t="n">
        <v>29.64</v>
      </c>
      <c r="BJ120" s="112" t="n">
        <v>27.49</v>
      </c>
      <c r="BK120" s="111" t="n">
        <v>22.58</v>
      </c>
      <c r="BL120" s="111" t="n">
        <v>24.35</v>
      </c>
      <c r="BM120" s="112" t="n">
        <v>989.5</v>
      </c>
      <c r="BN120" s="111" t="n">
        <v>50.05</v>
      </c>
      <c r="BO120" s="113" t="n">
        <v>0.9301</v>
      </c>
      <c r="BP120" s="112" t="n">
        <v>93.51</v>
      </c>
      <c r="BQ120" s="111" t="n">
        <v>86.27</v>
      </c>
      <c r="BR120" s="114" t="n">
        <f aca="false">BQ120-BP120</f>
        <v>-7.24000000000001</v>
      </c>
      <c r="BS120" s="107" t="n">
        <v>12530</v>
      </c>
      <c r="BT120" s="107" t="n">
        <v>12477</v>
      </c>
      <c r="BU120" s="116" t="n">
        <f aca="false">BT120-BS120</f>
        <v>-53</v>
      </c>
      <c r="BV120" s="107" t="n">
        <f aca="false">BG120+BH120</f>
        <v>0</v>
      </c>
      <c r="BW120" s="108" t="n">
        <v>0</v>
      </c>
      <c r="BX120" s="108" t="n">
        <v>0</v>
      </c>
      <c r="BZ120" s="108" t="n">
        <v>24</v>
      </c>
      <c r="CA120" s="108"/>
    </row>
    <row r="121" customFormat="false" ht="13.8" hidden="false" customHeight="false" outlineLevel="0" collapsed="false">
      <c r="A121" s="226"/>
      <c r="B121" s="85" t="n">
        <v>42851</v>
      </c>
      <c r="C121" s="86" t="n">
        <v>89.69</v>
      </c>
      <c r="D121" s="87" t="n">
        <v>0.4113</v>
      </c>
      <c r="E121" s="88" t="n">
        <v>102</v>
      </c>
      <c r="F121" s="88" t="n">
        <v>78</v>
      </c>
      <c r="G121" s="89" t="n">
        <v>24</v>
      </c>
      <c r="H121" s="89" t="n">
        <v>0</v>
      </c>
      <c r="I121" s="89" t="n">
        <v>24</v>
      </c>
      <c r="J121" s="89" t="n">
        <v>0</v>
      </c>
      <c r="K121" s="90" t="n">
        <v>0</v>
      </c>
      <c r="L121" s="90" t="n">
        <v>0</v>
      </c>
      <c r="M121" s="90" t="n">
        <v>0</v>
      </c>
      <c r="N121" s="90" t="n">
        <v>0</v>
      </c>
      <c r="O121" s="90" t="n">
        <v>12</v>
      </c>
      <c r="P121" s="90" t="n">
        <v>0</v>
      </c>
      <c r="Q121" s="90" t="n">
        <v>3500</v>
      </c>
      <c r="R121" s="91" t="n">
        <v>3206</v>
      </c>
      <c r="S121" s="91" t="n">
        <v>3206</v>
      </c>
      <c r="T121" s="92" t="n">
        <v>3149</v>
      </c>
      <c r="U121" s="92" t="n">
        <v>3254</v>
      </c>
      <c r="V121" s="89" t="n">
        <v>42</v>
      </c>
      <c r="W121" s="89" t="n">
        <v>0</v>
      </c>
      <c r="X121" s="89" t="n">
        <v>43</v>
      </c>
      <c r="Y121" s="89" t="n">
        <v>0</v>
      </c>
      <c r="Z121" s="89" t="n">
        <v>60</v>
      </c>
      <c r="AA121" s="88" t="n">
        <v>0</v>
      </c>
      <c r="AB121" s="93" t="n">
        <f aca="false">U121-T121+AY121</f>
        <v>105</v>
      </c>
      <c r="AC121" s="94" t="n">
        <f aca="false">T121-S121</f>
        <v>-57</v>
      </c>
      <c r="AD121" s="88" t="n">
        <v>144</v>
      </c>
      <c r="AE121" s="95" t="n">
        <f aca="false">IF(AD121&gt;0, U121/(AD121*24),"no data")</f>
        <v>0.941550925925926</v>
      </c>
      <c r="AF121" s="96" t="n">
        <f aca="false">IF(Q121&gt;0,Q121/24,"no data")</f>
        <v>145.833333333333</v>
      </c>
      <c r="AG121" s="95" t="n">
        <f aca="false">IF(T121&gt;0,(T121/Q121),"no data")</f>
        <v>0.899714285714286</v>
      </c>
      <c r="AH121" s="97" t="n">
        <f aca="false">(1440-((V121*W121)+(X121*Y121)+(Z121*AA121))/(V121+X121+Z121))/1440</f>
        <v>1</v>
      </c>
      <c r="AI121" s="98" t="n">
        <f aca="false">IF(T121&gt;0,(1440-((W121*V121+AS121*AT121)+(Y121*X121+AU121*AV121)+(Z121*AA121+AW121*AX121))/(V121+X121+Z121))/1440,"no data")</f>
        <v>0.941379310344827</v>
      </c>
      <c r="AJ121" s="110" t="n">
        <v>8.83</v>
      </c>
      <c r="AK121" s="230" t="n">
        <v>145.85</v>
      </c>
      <c r="AL121" s="101" t="n">
        <f aca="false">AJ121*AK121</f>
        <v>1287.8555</v>
      </c>
      <c r="AM121" s="110" t="n">
        <v>27.578</v>
      </c>
      <c r="AN121" s="88" t="n">
        <v>944</v>
      </c>
      <c r="AO121" s="103" t="n">
        <f aca="false">AM121*AN121</f>
        <v>26033.632</v>
      </c>
      <c r="AP121" s="104" t="n">
        <f aca="false">IF(T121&gt;0,((((AJ121*AK121)+(AM121*AN121))/(T121*1000))*1000000),"no data")</f>
        <v>8676.24245792315</v>
      </c>
      <c r="AQ121" s="101" t="n">
        <f aca="false">R121/24</f>
        <v>133.583333333333</v>
      </c>
      <c r="AR121" s="101"/>
      <c r="AS121" s="88" t="n">
        <v>0</v>
      </c>
      <c r="AT121" s="106" t="n">
        <v>0</v>
      </c>
      <c r="AU121" s="106" t="n">
        <v>0</v>
      </c>
      <c r="AV121" s="88" t="n">
        <v>0</v>
      </c>
      <c r="AW121" s="106" t="n">
        <v>17</v>
      </c>
      <c r="AX121" s="88" t="n">
        <v>720</v>
      </c>
      <c r="AY121" s="88" t="n">
        <v>0</v>
      </c>
      <c r="BA121" s="107" t="n">
        <v>1017</v>
      </c>
      <c r="BB121" s="107" t="n">
        <v>1029</v>
      </c>
      <c r="BC121" s="107" t="n">
        <v>1208</v>
      </c>
      <c r="BD121" s="107" t="n">
        <f aca="false">BB121-BA121</f>
        <v>12</v>
      </c>
      <c r="BE121" s="107" t="n">
        <f aca="false">AP121</f>
        <v>8676.24245792315</v>
      </c>
      <c r="BF121" s="232" t="n">
        <f aca="false">BC121/24</f>
        <v>50.3333333333333</v>
      </c>
      <c r="BG121" s="109" t="n">
        <v>1.05</v>
      </c>
      <c r="BH121" s="110" t="n">
        <v>1.02</v>
      </c>
      <c r="BI121" s="111" t="n">
        <v>29.24</v>
      </c>
      <c r="BJ121" s="112" t="n">
        <v>27.23</v>
      </c>
      <c r="BK121" s="111" t="n">
        <v>22.45</v>
      </c>
      <c r="BL121" s="111" t="n">
        <v>24.22</v>
      </c>
      <c r="BM121" s="112" t="n">
        <v>988.17</v>
      </c>
      <c r="BN121" s="111" t="n">
        <v>50.09</v>
      </c>
      <c r="BO121" s="122" t="n">
        <v>0.93</v>
      </c>
      <c r="BP121" s="111" t="n">
        <v>92.86</v>
      </c>
      <c r="BQ121" s="111" t="n">
        <v>86.03</v>
      </c>
      <c r="BR121" s="114" t="n">
        <f aca="false">BQ121-BP121</f>
        <v>-6.83</v>
      </c>
      <c r="BS121" s="107" t="n">
        <v>12590</v>
      </c>
      <c r="BT121" s="107" t="n">
        <v>12504</v>
      </c>
      <c r="BU121" s="116" t="n">
        <f aca="false">BT121-BS121</f>
        <v>-86</v>
      </c>
      <c r="BV121" s="107" t="n">
        <f aca="false">BG121+BH121</f>
        <v>2.07</v>
      </c>
      <c r="BW121" s="108" t="n">
        <v>13.06</v>
      </c>
      <c r="BX121" s="108" t="n">
        <v>12.983</v>
      </c>
      <c r="BZ121" s="108" t="n">
        <v>24</v>
      </c>
      <c r="CA121" s="108" t="n">
        <v>4.75</v>
      </c>
    </row>
    <row r="122" customFormat="false" ht="13.8" hidden="false" customHeight="false" outlineLevel="0" collapsed="false">
      <c r="A122" s="226"/>
      <c r="B122" s="85" t="n">
        <v>42852</v>
      </c>
      <c r="C122" s="86" t="n">
        <v>88.48</v>
      </c>
      <c r="D122" s="87" t="n">
        <v>0.401</v>
      </c>
      <c r="E122" s="88" t="n">
        <v>101</v>
      </c>
      <c r="F122" s="88" t="n">
        <v>76</v>
      </c>
      <c r="G122" s="89" t="n">
        <v>24</v>
      </c>
      <c r="H122" s="89" t="n">
        <v>0</v>
      </c>
      <c r="I122" s="89" t="n">
        <v>24</v>
      </c>
      <c r="J122" s="89" t="n">
        <v>0</v>
      </c>
      <c r="K122" s="90" t="n">
        <v>0</v>
      </c>
      <c r="L122" s="90" t="n">
        <v>0</v>
      </c>
      <c r="M122" s="90" t="n">
        <v>0</v>
      </c>
      <c r="N122" s="90" t="n">
        <v>0</v>
      </c>
      <c r="O122" s="90" t="n">
        <v>12</v>
      </c>
      <c r="P122" s="90" t="n">
        <v>0</v>
      </c>
      <c r="Q122" s="90" t="n">
        <v>3510</v>
      </c>
      <c r="R122" s="91" t="n">
        <v>3258</v>
      </c>
      <c r="S122" s="91" t="n">
        <v>3258</v>
      </c>
      <c r="T122" s="92" t="n">
        <v>3192</v>
      </c>
      <c r="U122" s="92" t="n">
        <v>3301</v>
      </c>
      <c r="V122" s="89" t="n">
        <v>43</v>
      </c>
      <c r="W122" s="89" t="n">
        <v>0</v>
      </c>
      <c r="X122" s="89" t="n">
        <v>43</v>
      </c>
      <c r="Y122" s="89" t="n">
        <v>0</v>
      </c>
      <c r="Z122" s="89" t="n">
        <v>60</v>
      </c>
      <c r="AA122" s="88" t="n">
        <v>0</v>
      </c>
      <c r="AB122" s="93" t="n">
        <f aca="false">U122-T122+AY122</f>
        <v>109</v>
      </c>
      <c r="AC122" s="94" t="n">
        <f aca="false">T122-S122</f>
        <v>-66</v>
      </c>
      <c r="AD122" s="88" t="n">
        <v>144</v>
      </c>
      <c r="AE122" s="95" t="n">
        <f aca="false">IF(AD122&gt;0, U122/(AD122*24),"no data")</f>
        <v>0.955150462962963</v>
      </c>
      <c r="AF122" s="96" t="n">
        <f aca="false">IF(Q122&gt;0,Q122/24,"no data")</f>
        <v>146.25</v>
      </c>
      <c r="AG122" s="95" t="n">
        <f aca="false">IF(T122&gt;0,(T122/Q122),"no data")</f>
        <v>0.909401709401709</v>
      </c>
      <c r="AH122" s="97" t="n">
        <f aca="false">(1440-((V122*W122)+(X122*Y122)+(Z122*AA122))/(V122+X122+Z122))/1440</f>
        <v>1</v>
      </c>
      <c r="AI122" s="98" t="n">
        <f aca="false">IF(T122&gt;0,(1440-((W122*V122+AS122*AT122)+(Y122*X122+AU122*AV122)+(Z122*AA122+AW122*AX122))/(V122+X122+Z122))/1440,"no data")</f>
        <v>0.948630136986301</v>
      </c>
      <c r="AJ122" s="110" t="n">
        <v>8.825</v>
      </c>
      <c r="AK122" s="230" t="n">
        <v>147.75</v>
      </c>
      <c r="AL122" s="101" t="n">
        <f aca="false">AJ122*AK122</f>
        <v>1303.89375</v>
      </c>
      <c r="AM122" s="110" t="n">
        <v>27.915</v>
      </c>
      <c r="AN122" s="88" t="n">
        <v>944</v>
      </c>
      <c r="AO122" s="103" t="n">
        <f aca="false">AM122*AN122</f>
        <v>26351.76</v>
      </c>
      <c r="AP122" s="104" t="n">
        <f aca="false">IF(T122&gt;0,((((AJ122*AK122)+(AM122*AN122))/(T122*1000))*1000000),"no data")</f>
        <v>8664.05192669173</v>
      </c>
      <c r="AQ122" s="101" t="n">
        <f aca="false">R122/24</f>
        <v>135.75</v>
      </c>
      <c r="AR122" s="101"/>
      <c r="AS122" s="88" t="n">
        <v>0</v>
      </c>
      <c r="AT122" s="106" t="n">
        <v>0</v>
      </c>
      <c r="AU122" s="106" t="n">
        <v>0</v>
      </c>
      <c r="AV122" s="88" t="n">
        <v>0</v>
      </c>
      <c r="AW122" s="106" t="n">
        <v>15</v>
      </c>
      <c r="AX122" s="88" t="n">
        <v>720</v>
      </c>
      <c r="AY122" s="88" t="n">
        <v>0</v>
      </c>
      <c r="BA122" s="107" t="n">
        <v>1026</v>
      </c>
      <c r="BB122" s="107" t="n">
        <v>1032</v>
      </c>
      <c r="BC122" s="107" t="n">
        <v>1243</v>
      </c>
      <c r="BD122" s="107" t="n">
        <f aca="false">BB122-BA122</f>
        <v>6</v>
      </c>
      <c r="BE122" s="107" t="n">
        <f aca="false">AP122</f>
        <v>8664.05192669173</v>
      </c>
      <c r="BF122" s="232" t="n">
        <f aca="false">BC122/24</f>
        <v>51.7916666666667</v>
      </c>
      <c r="BG122" s="109" t="n">
        <v>1.3</v>
      </c>
      <c r="BH122" s="110" t="n">
        <v>1.22</v>
      </c>
      <c r="BI122" s="111" t="n">
        <v>29.37</v>
      </c>
      <c r="BJ122" s="112" t="n">
        <v>27.4</v>
      </c>
      <c r="BK122" s="112" t="n">
        <v>22.53</v>
      </c>
      <c r="BL122" s="112" t="n">
        <v>24.2</v>
      </c>
      <c r="BM122" s="112" t="n">
        <v>989.96</v>
      </c>
      <c r="BN122" s="111" t="n">
        <v>50.08</v>
      </c>
      <c r="BO122" s="113" t="n">
        <v>0.9296</v>
      </c>
      <c r="BP122" s="108" t="n">
        <v>92.92</v>
      </c>
      <c r="BQ122" s="108" t="n">
        <v>86.02</v>
      </c>
      <c r="BR122" s="114" t="n">
        <f aca="false">BQ122-BP122</f>
        <v>-6.90000000000001</v>
      </c>
      <c r="BS122" s="107" t="n">
        <v>12582</v>
      </c>
      <c r="BT122" s="107" t="n">
        <v>12508</v>
      </c>
      <c r="BU122" s="116" t="n">
        <f aca="false">BT122-BS122</f>
        <v>-74</v>
      </c>
      <c r="BV122" s="107" t="n">
        <f aca="false">BG122+BH122</f>
        <v>2.52</v>
      </c>
      <c r="BW122" s="108" t="n">
        <v>24</v>
      </c>
      <c r="BX122" s="108" t="n">
        <v>24</v>
      </c>
      <c r="BZ122" s="108" t="n">
        <v>24</v>
      </c>
      <c r="CA122" s="108" t="n">
        <v>7.1</v>
      </c>
    </row>
    <row r="123" customFormat="false" ht="13.8" hidden="false" customHeight="false" outlineLevel="0" collapsed="false">
      <c r="A123" s="226"/>
      <c r="B123" s="85" t="n">
        <v>42853</v>
      </c>
      <c r="C123" s="86" t="n">
        <v>91.54</v>
      </c>
      <c r="D123" s="87" t="n">
        <v>0.4145</v>
      </c>
      <c r="E123" s="88" t="n">
        <v>102</v>
      </c>
      <c r="F123" s="88" t="n">
        <v>80</v>
      </c>
      <c r="G123" s="89" t="n">
        <v>24</v>
      </c>
      <c r="H123" s="89" t="n">
        <v>0</v>
      </c>
      <c r="I123" s="89" t="n">
        <v>24</v>
      </c>
      <c r="J123" s="89" t="n">
        <v>0</v>
      </c>
      <c r="K123" s="90" t="n">
        <v>0</v>
      </c>
      <c r="L123" s="90" t="n">
        <v>0</v>
      </c>
      <c r="M123" s="90" t="n">
        <v>0</v>
      </c>
      <c r="N123" s="90" t="n">
        <v>0</v>
      </c>
      <c r="O123" s="90" t="n">
        <v>12</v>
      </c>
      <c r="P123" s="90" t="n">
        <v>0</v>
      </c>
      <c r="Q123" s="90" t="n">
        <v>3485</v>
      </c>
      <c r="R123" s="91" t="n">
        <v>3230</v>
      </c>
      <c r="S123" s="91" t="n">
        <v>3230</v>
      </c>
      <c r="T123" s="92" t="n">
        <v>3164</v>
      </c>
      <c r="U123" s="92" t="n">
        <v>3270</v>
      </c>
      <c r="V123" s="89" t="n">
        <v>42</v>
      </c>
      <c r="W123" s="89" t="n">
        <v>0</v>
      </c>
      <c r="X123" s="89" t="n">
        <v>43</v>
      </c>
      <c r="Y123" s="89" t="n">
        <v>0</v>
      </c>
      <c r="Z123" s="89" t="n">
        <v>60</v>
      </c>
      <c r="AA123" s="88" t="n">
        <v>0</v>
      </c>
      <c r="AB123" s="93" t="n">
        <f aca="false">U123-T123+AY123</f>
        <v>106</v>
      </c>
      <c r="AC123" s="94" t="n">
        <f aca="false">T123-S123</f>
        <v>-66</v>
      </c>
      <c r="AD123" s="88" t="n">
        <v>145</v>
      </c>
      <c r="AE123" s="95" t="n">
        <f aca="false">IF(AD123&gt;0, U123/(AD123*24),"no data")</f>
        <v>0.939655172413793</v>
      </c>
      <c r="AF123" s="96" t="n">
        <f aca="false">IF(Q123&gt;0,Q123/24,"no data")</f>
        <v>145.208333333333</v>
      </c>
      <c r="AG123" s="95" t="n">
        <f aca="false">IF(T123&gt;0,(T123/Q123),"no data")</f>
        <v>0.907890961262554</v>
      </c>
      <c r="AH123" s="97" t="n">
        <f aca="false">(1440-((V123*W123)+(X123*Y123)+(Z123*AA123))/(V123+X123+Z123))/1440</f>
        <v>1</v>
      </c>
      <c r="AI123" s="98" t="n">
        <f aca="false">IF(T123&gt;0,(1440-((W123*V123+AS123*AT123)+(Y123*X123+AU123*AV123)+(Z123*AA123+AW123*AX123))/(V123+X123+Z123))/1440,"no data")</f>
        <v>0.948275862068965</v>
      </c>
      <c r="AJ123" s="110" t="n">
        <v>8.72</v>
      </c>
      <c r="AK123" s="230" t="n">
        <v>148.43</v>
      </c>
      <c r="AL123" s="101" t="n">
        <f aca="false">AJ123*AK123</f>
        <v>1294.3096</v>
      </c>
      <c r="AM123" s="110" t="n">
        <v>27.728</v>
      </c>
      <c r="AN123" s="88" t="n">
        <v>944</v>
      </c>
      <c r="AO123" s="103" t="n">
        <f aca="false">AM123*AN123</f>
        <v>26175.232</v>
      </c>
      <c r="AP123" s="104" t="n">
        <f aca="false">IF(T123&gt;0,((((AJ123*AK123)+(AM123*AN123))/(T123*1000))*1000000),"no data")</f>
        <v>8681.90316055626</v>
      </c>
      <c r="AQ123" s="101" t="n">
        <f aca="false">R123/24</f>
        <v>134.583333333333</v>
      </c>
      <c r="AR123" s="101"/>
      <c r="AS123" s="88" t="n">
        <v>0</v>
      </c>
      <c r="AT123" s="106" t="n">
        <v>0</v>
      </c>
      <c r="AU123" s="106" t="n">
        <v>0</v>
      </c>
      <c r="AV123" s="88" t="n">
        <v>0</v>
      </c>
      <c r="AW123" s="106" t="n">
        <v>15</v>
      </c>
      <c r="AX123" s="88" t="n">
        <v>720</v>
      </c>
      <c r="AY123" s="88" t="n">
        <v>0</v>
      </c>
      <c r="BA123" s="107" t="n">
        <v>1008</v>
      </c>
      <c r="BB123" s="107" t="n">
        <v>1024</v>
      </c>
      <c r="BC123" s="107" t="n">
        <v>1238</v>
      </c>
      <c r="BD123" s="107" t="n">
        <f aca="false">BB123-BA123</f>
        <v>16</v>
      </c>
      <c r="BE123" s="107" t="n">
        <f aca="false">AP123</f>
        <v>8681.90316055626</v>
      </c>
      <c r="BF123" s="232" t="n">
        <f aca="false">BC123/24</f>
        <v>51.5833333333333</v>
      </c>
      <c r="BG123" s="109" t="n">
        <v>1.26</v>
      </c>
      <c r="BH123" s="110" t="n">
        <v>1.18</v>
      </c>
      <c r="BI123" s="111" t="n">
        <v>29.03</v>
      </c>
      <c r="BJ123" s="112" t="n">
        <v>27.08</v>
      </c>
      <c r="BK123" s="112" t="n">
        <v>22.34</v>
      </c>
      <c r="BL123" s="112" t="n">
        <v>24.12</v>
      </c>
      <c r="BM123" s="112" t="n">
        <v>988.38</v>
      </c>
      <c r="BN123" s="111" t="n">
        <v>50.09</v>
      </c>
      <c r="BO123" s="113" t="n">
        <v>0.9293</v>
      </c>
      <c r="BP123" s="108" t="n">
        <v>92.6</v>
      </c>
      <c r="BQ123" s="108" t="n">
        <v>85.81</v>
      </c>
      <c r="BR123" s="114" t="n">
        <f aca="false">BQ123-BP123</f>
        <v>-6.78999999999999</v>
      </c>
      <c r="BS123" s="107" t="n">
        <v>12626</v>
      </c>
      <c r="BT123" s="107" t="n">
        <v>12519</v>
      </c>
      <c r="BU123" s="116" t="n">
        <f aca="false">BT123-BS123</f>
        <v>-107</v>
      </c>
      <c r="BV123" s="107" t="n">
        <f aca="false">BG123+BH123</f>
        <v>2.44</v>
      </c>
      <c r="BW123" s="108" t="n">
        <v>23.766</v>
      </c>
      <c r="BX123" s="108" t="n">
        <v>23.266</v>
      </c>
      <c r="BZ123" s="108" t="n">
        <v>24</v>
      </c>
      <c r="CA123" s="108" t="n">
        <v>7.82</v>
      </c>
    </row>
    <row r="124" customFormat="false" ht="13.8" hidden="false" customHeight="false" outlineLevel="0" collapsed="false">
      <c r="A124" s="226"/>
      <c r="B124" s="85" t="n">
        <v>42854</v>
      </c>
      <c r="C124" s="86" t="n">
        <v>88</v>
      </c>
      <c r="D124" s="87" t="n">
        <v>0.41</v>
      </c>
      <c r="E124" s="88" t="n">
        <v>97</v>
      </c>
      <c r="F124" s="88" t="n">
        <v>76</v>
      </c>
      <c r="G124" s="89" t="n">
        <v>24</v>
      </c>
      <c r="H124" s="89" t="n">
        <v>0</v>
      </c>
      <c r="I124" s="89" t="n">
        <v>24</v>
      </c>
      <c r="J124" s="89" t="n">
        <v>0</v>
      </c>
      <c r="K124" s="90" t="n">
        <v>0</v>
      </c>
      <c r="L124" s="90" t="n">
        <v>0</v>
      </c>
      <c r="M124" s="90" t="n">
        <v>0</v>
      </c>
      <c r="N124" s="90" t="n">
        <v>0</v>
      </c>
      <c r="O124" s="90" t="n">
        <v>12</v>
      </c>
      <c r="P124" s="90" t="n">
        <v>0</v>
      </c>
      <c r="Q124" s="90" t="n">
        <v>3517</v>
      </c>
      <c r="R124" s="91" t="n">
        <v>3221</v>
      </c>
      <c r="S124" s="91" t="n">
        <v>3221</v>
      </c>
      <c r="T124" s="92" t="n">
        <v>3160</v>
      </c>
      <c r="U124" s="92" t="n">
        <v>3268</v>
      </c>
      <c r="V124" s="89" t="n">
        <v>42</v>
      </c>
      <c r="W124" s="89" t="n">
        <v>0</v>
      </c>
      <c r="X124" s="89" t="n">
        <v>43</v>
      </c>
      <c r="Y124" s="89" t="n">
        <v>0</v>
      </c>
      <c r="Z124" s="89" t="n">
        <v>60</v>
      </c>
      <c r="AA124" s="88" t="n">
        <v>0</v>
      </c>
      <c r="AB124" s="93" t="n">
        <f aca="false">U124-T124+AY124</f>
        <v>108</v>
      </c>
      <c r="AC124" s="94" t="n">
        <f aca="false">T124-S124</f>
        <v>-61</v>
      </c>
      <c r="AD124" s="88" t="n">
        <v>145</v>
      </c>
      <c r="AE124" s="95" t="n">
        <f aca="false">IF(AD124&gt;0, U124/(AD124*24),"no data")</f>
        <v>0.939080459770115</v>
      </c>
      <c r="AF124" s="96" t="n">
        <f aca="false">IF(Q124&gt;0,Q124/24,"no data")</f>
        <v>146.541666666667</v>
      </c>
      <c r="AG124" s="95" t="n">
        <f aca="false">IF(T124&gt;0,(T124/Q124),"no data")</f>
        <v>0.898493033835655</v>
      </c>
      <c r="AH124" s="97" t="n">
        <f aca="false">(1440-((V124*W124)+(X124*Y124)+(Z124*AA124))/(V124+X124+Z124))/1440</f>
        <v>1</v>
      </c>
      <c r="AI124" s="98" t="n">
        <f aca="false">IF(T124&gt;0,(1440-((W124*V124+AS124*AT124)+(Y124*X124+AU124*AV124)+(Z124*AA124+AW124*AX124))/(V124+X124+Z124))/1440,"no data")</f>
        <v>0.944827586206896</v>
      </c>
      <c r="AJ124" s="110" t="n">
        <v>8.735</v>
      </c>
      <c r="AK124" s="230" t="n">
        <v>148.59</v>
      </c>
      <c r="AL124" s="101" t="n">
        <f aca="false">AJ124*AK124</f>
        <v>1297.93365</v>
      </c>
      <c r="AM124" s="110" t="n">
        <v>27.654</v>
      </c>
      <c r="AN124" s="88" t="n">
        <v>945</v>
      </c>
      <c r="AO124" s="103" t="n">
        <f aca="false">AM124*AN124</f>
        <v>26133.03</v>
      </c>
      <c r="AP124" s="104" t="n">
        <f aca="false">IF(T124&gt;0,((((AJ124*AK124)+(AM124*AN124))/(T124*1000))*1000000),"no data")</f>
        <v>8680.68469936709</v>
      </c>
      <c r="AQ124" s="101" t="n">
        <f aca="false">R124/24</f>
        <v>134.208333333333</v>
      </c>
      <c r="AR124" s="101"/>
      <c r="AS124" s="88" t="n">
        <v>0</v>
      </c>
      <c r="AT124" s="106" t="n">
        <v>0</v>
      </c>
      <c r="AU124" s="106" t="n">
        <v>0</v>
      </c>
      <c r="AV124" s="88" t="n">
        <v>0</v>
      </c>
      <c r="AW124" s="106" t="n">
        <v>16</v>
      </c>
      <c r="AX124" s="88" t="n">
        <v>720</v>
      </c>
      <c r="AY124" s="88" t="n">
        <v>0</v>
      </c>
      <c r="BA124" s="107" t="n">
        <v>1024</v>
      </c>
      <c r="BB124" s="107" t="n">
        <v>1028</v>
      </c>
      <c r="BC124" s="107" t="n">
        <v>1216</v>
      </c>
      <c r="BD124" s="107" t="n">
        <f aca="false">BB124-BA124</f>
        <v>4</v>
      </c>
      <c r="BE124" s="107" t="n">
        <f aca="false">AP124</f>
        <v>8680.68469936709</v>
      </c>
      <c r="BF124" s="232" t="n">
        <f aca="false">BC124/24</f>
        <v>50.6666666666667</v>
      </c>
      <c r="BG124" s="109" t="n">
        <v>1.109</v>
      </c>
      <c r="BH124" s="110" t="n">
        <v>1.069</v>
      </c>
      <c r="BI124" s="111" t="n">
        <v>29.37</v>
      </c>
      <c r="BJ124" s="112" t="n">
        <v>27.29</v>
      </c>
      <c r="BK124" s="112" t="n">
        <v>22.36</v>
      </c>
      <c r="BL124" s="112" t="n">
        <v>24.32</v>
      </c>
      <c r="BM124" s="112" t="n">
        <v>988.54</v>
      </c>
      <c r="BN124" s="111" t="n">
        <v>50.12</v>
      </c>
      <c r="BO124" s="113" t="n">
        <v>0.9293</v>
      </c>
      <c r="BP124" s="108" t="n">
        <v>92.9</v>
      </c>
      <c r="BQ124" s="108" t="n">
        <v>86.03</v>
      </c>
      <c r="BR124" s="114" t="n">
        <f aca="false">BQ124-BP124</f>
        <v>-6.87</v>
      </c>
      <c r="BS124" s="107" t="n">
        <v>12538</v>
      </c>
      <c r="BT124" s="107" t="n">
        <v>12476</v>
      </c>
      <c r="BU124" s="116" t="n">
        <f aca="false">BT124-BS124</f>
        <v>-62</v>
      </c>
      <c r="BV124" s="107" t="n">
        <f aca="false">BG124+BH124</f>
        <v>2.178</v>
      </c>
      <c r="BW124" s="233" t="n">
        <v>12</v>
      </c>
      <c r="BX124" s="233" t="n">
        <v>12</v>
      </c>
      <c r="BZ124" s="123" t="n">
        <v>24</v>
      </c>
      <c r="CA124" s="123" t="n">
        <v>6.95</v>
      </c>
    </row>
    <row r="125" customFormat="false" ht="12.75" hidden="false" customHeight="true" outlineLevel="0" collapsed="false">
      <c r="A125" s="226" t="s">
        <v>104</v>
      </c>
      <c r="B125" s="85" t="n">
        <v>42855</v>
      </c>
      <c r="C125" s="86" t="n">
        <v>88.7</v>
      </c>
      <c r="D125" s="214" t="n">
        <v>0.38</v>
      </c>
      <c r="E125" s="88" t="n">
        <v>100</v>
      </c>
      <c r="F125" s="88" t="n">
        <v>78</v>
      </c>
      <c r="G125" s="89" t="n">
        <v>24</v>
      </c>
      <c r="H125" s="89" t="n">
        <v>0</v>
      </c>
      <c r="I125" s="89" t="n">
        <v>24</v>
      </c>
      <c r="J125" s="89" t="n">
        <v>0</v>
      </c>
      <c r="K125" s="90" t="n">
        <v>0</v>
      </c>
      <c r="L125" s="90" t="n">
        <v>0</v>
      </c>
      <c r="M125" s="90" t="n">
        <v>0</v>
      </c>
      <c r="N125" s="90" t="n">
        <v>0</v>
      </c>
      <c r="O125" s="90" t="n">
        <v>0</v>
      </c>
      <c r="P125" s="90" t="n">
        <v>0</v>
      </c>
      <c r="Q125" s="90" t="n">
        <v>3510</v>
      </c>
      <c r="R125" s="91" t="n">
        <v>3039</v>
      </c>
      <c r="S125" s="91" t="n">
        <v>3039</v>
      </c>
      <c r="T125" s="92" t="n">
        <v>2979</v>
      </c>
      <c r="U125" s="92" t="n">
        <v>3078</v>
      </c>
      <c r="V125" s="89" t="n">
        <v>43</v>
      </c>
      <c r="W125" s="89" t="n">
        <v>0</v>
      </c>
      <c r="X125" s="89" t="n">
        <v>43</v>
      </c>
      <c r="Y125" s="89" t="n">
        <v>0</v>
      </c>
      <c r="Z125" s="89" t="n">
        <v>60</v>
      </c>
      <c r="AA125" s="88" t="n">
        <v>0</v>
      </c>
      <c r="AB125" s="93" t="n">
        <f aca="false">U125-T125+AY125</f>
        <v>99</v>
      </c>
      <c r="AC125" s="94" t="n">
        <f aca="false">T125-S125</f>
        <v>-60</v>
      </c>
      <c r="AD125" s="88" t="n">
        <v>132</v>
      </c>
      <c r="AE125" s="95" t="n">
        <f aca="false">IF(AD125&gt;0, U125/(AD125*24),"no data")</f>
        <v>0.971590909090909</v>
      </c>
      <c r="AF125" s="96" t="n">
        <f aca="false">IF(Q125&gt;0,Q125/24,"no data")</f>
        <v>146.25</v>
      </c>
      <c r="AG125" s="95" t="n">
        <f aca="false">IF(T125&gt;0,(T125/Q125),"no data")</f>
        <v>0.848717948717949</v>
      </c>
      <c r="AH125" s="97" t="n">
        <f aca="false">(1440-((V125*W125)+(X125*Y125)+(Z125*AA125))/(V125+X125+Z125))/1440</f>
        <v>1</v>
      </c>
      <c r="AI125" s="98" t="n">
        <f aca="false">IF(T125&gt;0,(1440-((W125*V125+AS125*AT125)+(Y125*X125+AU125*AV125)+(Z125*AA125+AW125*AX125))/(V125+X125+Z125))/1440,"no data")</f>
        <v>0.883561643835616</v>
      </c>
      <c r="AJ125" s="110" t="n">
        <v>8.6</v>
      </c>
      <c r="AK125" s="101" t="n">
        <v>146.29</v>
      </c>
      <c r="AL125" s="101" t="n">
        <f aca="false">AJ125*AK125</f>
        <v>1258.094</v>
      </c>
      <c r="AM125" s="110" t="n">
        <v>25.628</v>
      </c>
      <c r="AN125" s="88" t="n">
        <v>945</v>
      </c>
      <c r="AO125" s="103" t="n">
        <f aca="false">AM125*AN125</f>
        <v>24218.46</v>
      </c>
      <c r="AP125" s="104" t="n">
        <f aca="false">IF(T125&gt;0,((((AJ125*AK125)+(AM125*AN125))/(T125*1000))*1000000),"no data")</f>
        <v>8552.04900973481</v>
      </c>
      <c r="AQ125" s="86" t="n">
        <f aca="false">R125/24</f>
        <v>126.625</v>
      </c>
      <c r="AR125" s="86"/>
      <c r="AS125" s="88" t="n">
        <v>0</v>
      </c>
      <c r="AT125" s="106" t="n">
        <v>0</v>
      </c>
      <c r="AU125" s="106" t="n">
        <v>0</v>
      </c>
      <c r="AV125" s="88" t="n">
        <v>0</v>
      </c>
      <c r="AW125" s="106" t="n">
        <v>17</v>
      </c>
      <c r="AX125" s="88" t="n">
        <v>1440</v>
      </c>
      <c r="AY125" s="88" t="n">
        <v>0</v>
      </c>
      <c r="BA125" s="107" t="n">
        <v>1023</v>
      </c>
      <c r="BB125" s="107" t="n">
        <v>1029</v>
      </c>
      <c r="BC125" s="107" t="n">
        <v>1026</v>
      </c>
      <c r="BD125" s="107" t="n">
        <f aca="false">BB125-BA125</f>
        <v>6</v>
      </c>
      <c r="BE125" s="107" t="n">
        <f aca="false">AP125</f>
        <v>8552.04900973481</v>
      </c>
      <c r="BF125" s="108" t="n">
        <f aca="false">BC125/24</f>
        <v>42.75</v>
      </c>
      <c r="BG125" s="109" t="n">
        <v>0</v>
      </c>
      <c r="BH125" s="110" t="n">
        <v>0</v>
      </c>
      <c r="BI125" s="111" t="n">
        <v>29.3</v>
      </c>
      <c r="BJ125" s="112" t="n">
        <v>27.3</v>
      </c>
      <c r="BK125" s="112" t="n">
        <v>22.4</v>
      </c>
      <c r="BL125" s="112" t="n">
        <v>24.2</v>
      </c>
      <c r="BM125" s="112" t="n">
        <v>990.3</v>
      </c>
      <c r="BN125" s="111" t="n">
        <v>50.03</v>
      </c>
      <c r="BO125" s="113" t="n">
        <v>0.9302</v>
      </c>
      <c r="BP125" s="108" t="n">
        <v>92.58</v>
      </c>
      <c r="BQ125" s="108" t="n">
        <v>85.87</v>
      </c>
      <c r="BR125" s="111" t="n">
        <f aca="false">BQ125-BP125</f>
        <v>-6.70999999999999</v>
      </c>
      <c r="BS125" s="107" t="n">
        <v>12559</v>
      </c>
      <c r="BT125" s="107" t="n">
        <v>12494</v>
      </c>
      <c r="BU125" s="234" t="n">
        <f aca="false">BT125-BS125</f>
        <v>-65</v>
      </c>
      <c r="BV125" s="107" t="n">
        <f aca="false">BG125+BH125</f>
        <v>0</v>
      </c>
      <c r="BW125" s="233" t="n">
        <v>0</v>
      </c>
      <c r="BX125" s="233" t="n">
        <v>0</v>
      </c>
      <c r="BY125" s="235"/>
      <c r="BZ125" s="108" t="n">
        <v>24</v>
      </c>
      <c r="CA125" s="108" t="n">
        <v>7.95</v>
      </c>
    </row>
    <row r="126" customFormat="false" ht="13.8" hidden="false" customHeight="false" outlineLevel="0" collapsed="false">
      <c r="A126" s="226"/>
      <c r="B126" s="85" t="n">
        <v>42856</v>
      </c>
      <c r="C126" s="86" t="n">
        <v>89</v>
      </c>
      <c r="D126" s="214" t="n">
        <v>0.38</v>
      </c>
      <c r="E126" s="88" t="n">
        <v>103</v>
      </c>
      <c r="F126" s="88" t="n">
        <v>74</v>
      </c>
      <c r="G126" s="89" t="n">
        <v>24</v>
      </c>
      <c r="H126" s="89" t="n">
        <v>0</v>
      </c>
      <c r="I126" s="89" t="n">
        <v>24</v>
      </c>
      <c r="J126" s="89" t="n">
        <v>0</v>
      </c>
      <c r="K126" s="90" t="n">
        <v>0</v>
      </c>
      <c r="L126" s="90" t="n">
        <v>0</v>
      </c>
      <c r="M126" s="90" t="n">
        <v>0</v>
      </c>
      <c r="N126" s="90" t="n">
        <v>0</v>
      </c>
      <c r="O126" s="90" t="n">
        <v>12</v>
      </c>
      <c r="P126" s="90" t="n">
        <v>0</v>
      </c>
      <c r="Q126" s="90" t="n">
        <v>3510</v>
      </c>
      <c r="R126" s="91" t="n">
        <v>3159</v>
      </c>
      <c r="S126" s="91" t="n">
        <v>3159</v>
      </c>
      <c r="T126" s="92" t="n">
        <v>3118</v>
      </c>
      <c r="U126" s="92" t="n">
        <v>3226</v>
      </c>
      <c r="V126" s="89" t="n">
        <v>41</v>
      </c>
      <c r="W126" s="89" t="n">
        <v>0</v>
      </c>
      <c r="X126" s="89" t="n">
        <v>43</v>
      </c>
      <c r="Y126" s="89" t="n">
        <v>0</v>
      </c>
      <c r="Z126" s="89" t="n">
        <v>60</v>
      </c>
      <c r="AA126" s="88" t="n">
        <v>0</v>
      </c>
      <c r="AB126" s="93" t="n">
        <f aca="false">U126-T126+AY126</f>
        <v>108</v>
      </c>
      <c r="AC126" s="94" t="n">
        <f aca="false">T126-S126</f>
        <v>-41</v>
      </c>
      <c r="AD126" s="88" t="n">
        <v>146</v>
      </c>
      <c r="AE126" s="95" t="n">
        <f aca="false">IF(AD126&gt;0, U126/(AD126*24),"no data")</f>
        <v>0.920662100456621</v>
      </c>
      <c r="AF126" s="96" t="n">
        <f aca="false">IF(Q126&gt;0,Q126/24,"no data")</f>
        <v>146.25</v>
      </c>
      <c r="AG126" s="95" t="n">
        <f aca="false">IF(T126&gt;0,(T126/Q126),"no data")</f>
        <v>0.888319088319088</v>
      </c>
      <c r="AH126" s="97" t="n">
        <f aca="false">(1440-((V126*W126)+(X126*Y126)+(Z126*AA126))/(V126+X126+Z126))/1440</f>
        <v>1</v>
      </c>
      <c r="AI126" s="98" t="n">
        <f aca="false">IF(T126&gt;0,(1440-((W126*V126+AS126*AT126)+(Y126*X126+AU126*AV126)+(Z126*AA126+AW126*AX126))/(V126+X126+Z126))/1440,"no data")</f>
        <v>0.940972222222222</v>
      </c>
      <c r="AJ126" s="110" t="n">
        <v>8.605</v>
      </c>
      <c r="AK126" s="101" t="n">
        <v>148.29</v>
      </c>
      <c r="AL126" s="101" t="n">
        <f aca="false">AJ126*AK126</f>
        <v>1276.03545</v>
      </c>
      <c r="AM126" s="236" t="n">
        <v>27.514</v>
      </c>
      <c r="AN126" s="88" t="n">
        <v>944</v>
      </c>
      <c r="AO126" s="103" t="n">
        <f aca="false">AM126*AN126</f>
        <v>25973.216</v>
      </c>
      <c r="AP126" s="104" t="n">
        <f aca="false">IF(T126&gt;0,((((AJ126*AK126)+(AM126*AN126))/(T126*1000))*1000000),"no data")</f>
        <v>8739.33657793457</v>
      </c>
      <c r="AQ126" s="86" t="n">
        <f aca="false">R126/24</f>
        <v>131.625</v>
      </c>
      <c r="AR126" s="86"/>
      <c r="AS126" s="88" t="n">
        <v>0</v>
      </c>
      <c r="AT126" s="106" t="n">
        <v>0</v>
      </c>
      <c r="AU126" s="106" t="n">
        <v>0</v>
      </c>
      <c r="AV126" s="88" t="n">
        <v>0</v>
      </c>
      <c r="AW126" s="106" t="n">
        <v>17</v>
      </c>
      <c r="AX126" s="88" t="n">
        <v>720</v>
      </c>
      <c r="AY126" s="88" t="n">
        <v>0</v>
      </c>
      <c r="BA126" s="107" t="n">
        <v>981</v>
      </c>
      <c r="BB126" s="107" t="n">
        <v>1027</v>
      </c>
      <c r="BC126" s="107" t="n">
        <v>1218</v>
      </c>
      <c r="BD126" s="107" t="n">
        <f aca="false">BB126-BA126</f>
        <v>46</v>
      </c>
      <c r="BE126" s="107" t="n">
        <f aca="false">AP126</f>
        <v>8739.33657793457</v>
      </c>
      <c r="BF126" s="108" t="n">
        <f aca="false">BC126/24</f>
        <v>50.75</v>
      </c>
      <c r="BG126" s="109" t="n">
        <v>1.112</v>
      </c>
      <c r="BH126" s="110" t="n">
        <v>1.101</v>
      </c>
      <c r="BI126" s="111" t="n">
        <v>29.3</v>
      </c>
      <c r="BJ126" s="112" t="n">
        <v>26.5</v>
      </c>
      <c r="BK126" s="112" t="n">
        <v>22.5</v>
      </c>
      <c r="BL126" s="112" t="n">
        <v>24.2</v>
      </c>
      <c r="BM126" s="112" t="n">
        <v>991.1</v>
      </c>
      <c r="BN126" s="111" t="n">
        <v>50.05</v>
      </c>
      <c r="BO126" s="113" t="n">
        <v>0.9299</v>
      </c>
      <c r="BP126" s="108" t="n">
        <v>89.9</v>
      </c>
      <c r="BQ126" s="108" t="n">
        <v>85.74</v>
      </c>
      <c r="BR126" s="111" t="n">
        <f aca="false">BQ126-BP126</f>
        <v>-4.16000000000001</v>
      </c>
      <c r="BS126" s="107" t="n">
        <v>12713</v>
      </c>
      <c r="BT126" s="107" t="n">
        <v>12537</v>
      </c>
      <c r="BU126" s="234" t="n">
        <f aca="false">BT126-BS126</f>
        <v>-176</v>
      </c>
      <c r="BV126" s="107" t="n">
        <f aca="false">BG126+BH126</f>
        <v>2.213</v>
      </c>
      <c r="BW126" s="233" t="n">
        <v>13</v>
      </c>
      <c r="BX126" s="233" t="n">
        <v>13</v>
      </c>
      <c r="BY126" s="235"/>
      <c r="BZ126" s="108" t="n">
        <v>16.2</v>
      </c>
      <c r="CA126" s="108" t="n">
        <v>6.8</v>
      </c>
    </row>
    <row r="127" customFormat="false" ht="13.8" hidden="false" customHeight="false" outlineLevel="0" collapsed="false">
      <c r="A127" s="226"/>
      <c r="B127" s="85" t="n">
        <v>42857</v>
      </c>
      <c r="C127" s="86" t="n">
        <v>91.8</v>
      </c>
      <c r="D127" s="214" t="n">
        <v>0.338</v>
      </c>
      <c r="E127" s="88" t="n">
        <v>105</v>
      </c>
      <c r="F127" s="88" t="n">
        <v>77</v>
      </c>
      <c r="G127" s="89" t="n">
        <v>24</v>
      </c>
      <c r="H127" s="89" t="n">
        <v>0</v>
      </c>
      <c r="I127" s="89" t="n">
        <v>24</v>
      </c>
      <c r="J127" s="89" t="n">
        <v>0</v>
      </c>
      <c r="K127" s="90" t="n">
        <v>0</v>
      </c>
      <c r="L127" s="90" t="n">
        <v>0</v>
      </c>
      <c r="M127" s="90" t="n">
        <v>0</v>
      </c>
      <c r="N127" s="90" t="n">
        <v>0</v>
      </c>
      <c r="O127" s="90" t="n">
        <v>12</v>
      </c>
      <c r="P127" s="90" t="n">
        <v>0</v>
      </c>
      <c r="Q127" s="90" t="n">
        <v>3478</v>
      </c>
      <c r="R127" s="91" t="n">
        <v>3217</v>
      </c>
      <c r="S127" s="91" t="n">
        <v>3217</v>
      </c>
      <c r="T127" s="92" t="n">
        <v>3151</v>
      </c>
      <c r="U127" s="92" t="n">
        <v>3259</v>
      </c>
      <c r="V127" s="89" t="n">
        <v>42</v>
      </c>
      <c r="W127" s="89" t="n">
        <v>0</v>
      </c>
      <c r="X127" s="89" t="n">
        <v>43</v>
      </c>
      <c r="Y127" s="89" t="n">
        <v>0</v>
      </c>
      <c r="Z127" s="89" t="n">
        <v>60</v>
      </c>
      <c r="AA127" s="88" t="n">
        <v>0</v>
      </c>
      <c r="AB127" s="93" t="n">
        <f aca="false">U127-T127+AY127</f>
        <v>108</v>
      </c>
      <c r="AC127" s="94" t="n">
        <f aca="false">T127-S127</f>
        <v>-66</v>
      </c>
      <c r="AD127" s="88" t="n">
        <v>143</v>
      </c>
      <c r="AE127" s="95" t="n">
        <f aca="false">IF(AD127&gt;0, U127/(AD127*24),"no data")</f>
        <v>0.949592074592075</v>
      </c>
      <c r="AF127" s="96" t="n">
        <f aca="false">IF(Q127&gt;0,Q127/24,"no data")</f>
        <v>144.916666666667</v>
      </c>
      <c r="AG127" s="95" t="n">
        <f aca="false">IF(T127&gt;0,(T127/Q127),"no data")</f>
        <v>0.90598044853364</v>
      </c>
      <c r="AH127" s="97" t="n">
        <f aca="false">(1440-((V127*W127)+(X127*Y127)+(Z127*AA127))/(V127+X127+Z127))/1440</f>
        <v>1</v>
      </c>
      <c r="AI127" s="98" t="n">
        <f aca="false">IF(T127&gt;0,(1440-((W127*V127+AS127*AT127)+(Y127*X127+AU127*AV127)+(Z127*AA127+AW127*AX127))/(V127+X127+Z127))/1440,"no data")</f>
        <v>0.948275862068965</v>
      </c>
      <c r="AJ127" s="110" t="n">
        <v>8.651</v>
      </c>
      <c r="AK127" s="101" t="n">
        <v>149.34</v>
      </c>
      <c r="AL127" s="101" t="n">
        <f aca="false">AJ127*AK127</f>
        <v>1291.94034</v>
      </c>
      <c r="AM127" s="110" t="n">
        <v>27.798</v>
      </c>
      <c r="AN127" s="88" t="n">
        <v>944</v>
      </c>
      <c r="AO127" s="103" t="n">
        <f aca="false">AM127*AN127</f>
        <v>26241.312</v>
      </c>
      <c r="AP127" s="104" t="n">
        <f aca="false">IF(T127&gt;0,((((AJ127*AK127)+(AM127*AN127))/(T127*1000))*1000000),"no data")</f>
        <v>8737.94107902253</v>
      </c>
      <c r="AQ127" s="86" t="n">
        <f aca="false">R127/24</f>
        <v>134.041666666667</v>
      </c>
      <c r="AR127" s="86"/>
      <c r="AS127" s="88" t="n">
        <v>0</v>
      </c>
      <c r="AT127" s="106" t="n">
        <v>0</v>
      </c>
      <c r="AU127" s="106" t="n">
        <v>0</v>
      </c>
      <c r="AV127" s="88" t="n">
        <v>0</v>
      </c>
      <c r="AW127" s="106" t="n">
        <v>15</v>
      </c>
      <c r="AX127" s="88" t="n">
        <v>720</v>
      </c>
      <c r="AY127" s="88" t="n">
        <v>0</v>
      </c>
      <c r="BA127" s="107" t="n">
        <v>1010</v>
      </c>
      <c r="BB127" s="107" t="n">
        <v>1027</v>
      </c>
      <c r="BC127" s="107" t="n">
        <v>1222</v>
      </c>
      <c r="BD127" s="107" t="n">
        <f aca="false">BB127-BA127</f>
        <v>17</v>
      </c>
      <c r="BE127" s="107" t="n">
        <f aca="false">AP127</f>
        <v>8737.94107902253</v>
      </c>
      <c r="BF127" s="108" t="n">
        <f aca="false">BC127/24</f>
        <v>50.9166666666667</v>
      </c>
      <c r="BG127" s="109" t="n">
        <v>1.122</v>
      </c>
      <c r="BH127" s="110" t="n">
        <v>1.046</v>
      </c>
      <c r="BI127" s="111" t="n">
        <v>29</v>
      </c>
      <c r="BJ127" s="112" t="n">
        <v>27.1</v>
      </c>
      <c r="BK127" s="112" t="n">
        <v>22.4</v>
      </c>
      <c r="BL127" s="112" t="n">
        <v>24.2</v>
      </c>
      <c r="BM127" s="112" t="n">
        <v>990.08</v>
      </c>
      <c r="BN127" s="111" t="n">
        <v>50.06</v>
      </c>
      <c r="BO127" s="113" t="n">
        <v>0.9295</v>
      </c>
      <c r="BP127" s="108" t="n">
        <v>91.5</v>
      </c>
      <c r="BQ127" s="108" t="n">
        <v>85.6</v>
      </c>
      <c r="BR127" s="111" t="n">
        <f aca="false">BQ127-BP127</f>
        <v>-5.90000000000001</v>
      </c>
      <c r="BS127" s="107" t="n">
        <v>12619</v>
      </c>
      <c r="BT127" s="107" t="n">
        <v>12530</v>
      </c>
      <c r="BU127" s="234" t="n">
        <f aca="false">BT127-BS127</f>
        <v>-89</v>
      </c>
      <c r="BV127" s="107" t="n">
        <f aca="false">BG127+BH127</f>
        <v>2.168</v>
      </c>
      <c r="BW127" s="233" t="n">
        <v>24</v>
      </c>
      <c r="BX127" s="233" t="n">
        <v>24</v>
      </c>
      <c r="BY127" s="235"/>
      <c r="BZ127" s="108" t="n">
        <v>24</v>
      </c>
      <c r="CA127" s="108" t="n">
        <v>6.75</v>
      </c>
    </row>
    <row r="128" customFormat="false" ht="13.8" hidden="false" customHeight="false" outlineLevel="0" collapsed="false">
      <c r="A128" s="226"/>
      <c r="B128" s="85" t="n">
        <v>42858</v>
      </c>
      <c r="C128" s="86" t="n">
        <v>87.7</v>
      </c>
      <c r="D128" s="214" t="n">
        <v>0.379</v>
      </c>
      <c r="E128" s="88" t="n">
        <v>98</v>
      </c>
      <c r="F128" s="88" t="n">
        <v>81</v>
      </c>
      <c r="G128" s="89" t="n">
        <v>24</v>
      </c>
      <c r="H128" s="89" t="n">
        <v>0</v>
      </c>
      <c r="I128" s="89" t="n">
        <v>24</v>
      </c>
      <c r="J128" s="89" t="n">
        <v>0</v>
      </c>
      <c r="K128" s="90" t="n">
        <v>0</v>
      </c>
      <c r="L128" s="90" t="n">
        <v>0</v>
      </c>
      <c r="M128" s="90" t="n">
        <v>0</v>
      </c>
      <c r="N128" s="90" t="n">
        <v>0</v>
      </c>
      <c r="O128" s="90" t="n">
        <v>12</v>
      </c>
      <c r="P128" s="90" t="n">
        <v>0</v>
      </c>
      <c r="Q128" s="90" t="n">
        <v>3521</v>
      </c>
      <c r="R128" s="91" t="n">
        <v>3232</v>
      </c>
      <c r="S128" s="91" t="n">
        <v>3232</v>
      </c>
      <c r="T128" s="92" t="n">
        <v>3176</v>
      </c>
      <c r="U128" s="92" t="n">
        <v>3283</v>
      </c>
      <c r="V128" s="89" t="n">
        <v>43</v>
      </c>
      <c r="W128" s="89" t="n">
        <v>0</v>
      </c>
      <c r="X128" s="89" t="n">
        <v>43</v>
      </c>
      <c r="Y128" s="89" t="n">
        <v>0</v>
      </c>
      <c r="Z128" s="89" t="n">
        <v>60</v>
      </c>
      <c r="AA128" s="88" t="n">
        <v>0</v>
      </c>
      <c r="AB128" s="93" t="n">
        <f aca="false">U128-T128+AY128</f>
        <v>107</v>
      </c>
      <c r="AC128" s="94" t="n">
        <f aca="false">T128-S128</f>
        <v>-56</v>
      </c>
      <c r="AD128" s="88" t="n">
        <v>145</v>
      </c>
      <c r="AE128" s="95" t="n">
        <f aca="false">IF(AD128&gt;0, U128/(AD128*24),"no data")</f>
        <v>0.943390804597701</v>
      </c>
      <c r="AF128" s="96" t="n">
        <f aca="false">IF(Q128&gt;0,Q128/24,"no data")</f>
        <v>146.708333333333</v>
      </c>
      <c r="AG128" s="95" t="n">
        <f aca="false">IF(T128&gt;0,(T128/Q128),"no data")</f>
        <v>0.902016472593013</v>
      </c>
      <c r="AH128" s="97" t="n">
        <f aca="false">(1440-((V128*W128)+(X128*Y128)+(Z128*AA128))/(V128+X128+Z128))/1440</f>
        <v>1</v>
      </c>
      <c r="AI128" s="98" t="n">
        <f aca="false">IF(T128&gt;0,(1440-((W128*V128+AS128*AT128)+(Y128*X128+AU128*AV128)+(Z128*AA128+AW128*AX128))/(V128+X128+Z128))/1440,"no data")</f>
        <v>0.948630136986301</v>
      </c>
      <c r="AJ128" s="110" t="n">
        <v>8.601</v>
      </c>
      <c r="AK128" s="101" t="n">
        <v>149.93</v>
      </c>
      <c r="AL128" s="101" t="n">
        <f aca="false">AJ128*AK128</f>
        <v>1289.54793</v>
      </c>
      <c r="AM128" s="110" t="n">
        <v>27.982</v>
      </c>
      <c r="AN128" s="88" t="n">
        <v>945</v>
      </c>
      <c r="AO128" s="103" t="n">
        <f aca="false">AM128*AN128</f>
        <v>26442.99</v>
      </c>
      <c r="AP128" s="104" t="n">
        <f aca="false">IF(T128&gt;0,((((AJ128*AK128)+(AM128*AN128))/(T128*1000))*1000000),"no data")</f>
        <v>8731.90740869018</v>
      </c>
      <c r="AQ128" s="86" t="n">
        <f aca="false">R128/24</f>
        <v>134.666666666667</v>
      </c>
      <c r="AR128" s="86"/>
      <c r="AS128" s="88" t="n">
        <v>0</v>
      </c>
      <c r="AT128" s="106" t="n">
        <v>0</v>
      </c>
      <c r="AU128" s="106" t="n">
        <v>0</v>
      </c>
      <c r="AV128" s="88" t="n">
        <v>0</v>
      </c>
      <c r="AW128" s="106" t="n">
        <v>15</v>
      </c>
      <c r="AX128" s="88" t="n">
        <v>720</v>
      </c>
      <c r="AY128" s="88" t="n">
        <v>0</v>
      </c>
      <c r="BA128" s="107" t="n">
        <v>1020</v>
      </c>
      <c r="BB128" s="107" t="n">
        <v>1029</v>
      </c>
      <c r="BC128" s="107" t="n">
        <v>1234</v>
      </c>
      <c r="BD128" s="107" t="n">
        <f aca="false">BB128-BA128</f>
        <v>9</v>
      </c>
      <c r="BE128" s="107" t="n">
        <f aca="false">AP128</f>
        <v>8731.90740869018</v>
      </c>
      <c r="BF128" s="108" t="n">
        <f aca="false">BC128/24</f>
        <v>51.4166666666667</v>
      </c>
      <c r="BG128" s="109" t="n">
        <v>1.166</v>
      </c>
      <c r="BH128" s="110" t="n">
        <v>1.156</v>
      </c>
      <c r="BI128" s="111" t="n">
        <v>29.4</v>
      </c>
      <c r="BJ128" s="112" t="n">
        <v>27.3</v>
      </c>
      <c r="BK128" s="112" t="n">
        <v>22.5</v>
      </c>
      <c r="BL128" s="112" t="n">
        <v>24.2</v>
      </c>
      <c r="BM128" s="112" t="n">
        <v>991.88</v>
      </c>
      <c r="BN128" s="111" t="n">
        <v>50.07</v>
      </c>
      <c r="BO128" s="113" t="n">
        <v>0.9293</v>
      </c>
      <c r="BP128" s="108" t="n">
        <v>92.3</v>
      </c>
      <c r="BQ128" s="108" t="n">
        <v>85.9</v>
      </c>
      <c r="BR128" s="111" t="n">
        <f aca="false">BQ128-BP128</f>
        <v>-6.39999999999999</v>
      </c>
      <c r="BS128" s="107" t="n">
        <v>12572</v>
      </c>
      <c r="BT128" s="107" t="n">
        <v>12518.3</v>
      </c>
      <c r="BU128" s="234" t="n">
        <f aca="false">BT128-BS128</f>
        <v>-53.7000000000007</v>
      </c>
      <c r="BV128" s="107" t="n">
        <f aca="false">BG128+BH128</f>
        <v>2.322</v>
      </c>
      <c r="BW128" s="233" t="n">
        <v>24</v>
      </c>
      <c r="BX128" s="233" t="n">
        <v>24</v>
      </c>
      <c r="BY128" s="235"/>
      <c r="BZ128" s="108" t="n">
        <v>24</v>
      </c>
      <c r="CA128" s="108" t="n">
        <v>7.13</v>
      </c>
    </row>
    <row r="129" customFormat="false" ht="13.8" hidden="false" customHeight="false" outlineLevel="0" collapsed="false">
      <c r="A129" s="226"/>
      <c r="B129" s="85" t="n">
        <v>42859</v>
      </c>
      <c r="C129" s="86" t="n">
        <v>88.1</v>
      </c>
      <c r="D129" s="214" t="n">
        <v>0.411</v>
      </c>
      <c r="E129" s="88" t="n">
        <v>101</v>
      </c>
      <c r="F129" s="88" t="n">
        <v>73</v>
      </c>
      <c r="G129" s="89" t="n">
        <v>24</v>
      </c>
      <c r="H129" s="89" t="n">
        <v>0</v>
      </c>
      <c r="I129" s="89" t="n">
        <v>24</v>
      </c>
      <c r="J129" s="89" t="n">
        <v>0</v>
      </c>
      <c r="K129" s="90" t="n">
        <v>0</v>
      </c>
      <c r="L129" s="90" t="n">
        <v>0</v>
      </c>
      <c r="M129" s="90" t="n">
        <v>0</v>
      </c>
      <c r="N129" s="90" t="n">
        <v>0</v>
      </c>
      <c r="O129" s="90" t="n">
        <v>12</v>
      </c>
      <c r="P129" s="90" t="n">
        <v>0</v>
      </c>
      <c r="Q129" s="90" t="n">
        <v>3515</v>
      </c>
      <c r="R129" s="91" t="n">
        <v>3223</v>
      </c>
      <c r="S129" s="91" t="n">
        <v>3223</v>
      </c>
      <c r="T129" s="92" t="n">
        <v>3165</v>
      </c>
      <c r="U129" s="92" t="n">
        <v>3272</v>
      </c>
      <c r="V129" s="89" t="n">
        <v>43</v>
      </c>
      <c r="W129" s="89" t="n">
        <v>0</v>
      </c>
      <c r="X129" s="89" t="n">
        <v>43</v>
      </c>
      <c r="Y129" s="89" t="n">
        <v>0</v>
      </c>
      <c r="Z129" s="89" t="n">
        <v>60</v>
      </c>
      <c r="AA129" s="88" t="n">
        <v>0</v>
      </c>
      <c r="AB129" s="93" t="n">
        <f aca="false">U129-T129+AY129</f>
        <v>107</v>
      </c>
      <c r="AC129" s="94" t="n">
        <f aca="false">T129-S129</f>
        <v>-58</v>
      </c>
      <c r="AD129" s="88" t="n">
        <v>143</v>
      </c>
      <c r="AE129" s="95" t="n">
        <f aca="false">IF(AD129&gt;0, U129/(AD129*24),"no data")</f>
        <v>0.953379953379953</v>
      </c>
      <c r="AF129" s="96" t="n">
        <f aca="false">IF(Q129&gt;0,Q129/24,"no data")</f>
        <v>146.458333333333</v>
      </c>
      <c r="AG129" s="95" t="n">
        <f aca="false">IF(T129&gt;0,(T129/Q129),"no data")</f>
        <v>0.900426742532006</v>
      </c>
      <c r="AH129" s="97" t="n">
        <f aca="false">(1440-((V129*W129)+(X129*Y129)+(Z129*AA129))/(V129+X129+Z129))/1440</f>
        <v>1</v>
      </c>
      <c r="AI129" s="98" t="n">
        <f aca="false">IF(T129&gt;0,(1440-((W129*V129+AS129*AT129)+(Y129*X129+AU129*AV129)+(Z129*AA129+AW129*AX129))/(V129+X129+Z129))/1440,"no data")</f>
        <v>0.948630136986301</v>
      </c>
      <c r="AJ129" s="110" t="n">
        <v>8.626</v>
      </c>
      <c r="AK129" s="230" t="n">
        <v>148.22</v>
      </c>
      <c r="AL129" s="101" t="n">
        <f aca="false">AJ129*AK129</f>
        <v>1278.54572</v>
      </c>
      <c r="AM129" s="110" t="n">
        <v>27.895</v>
      </c>
      <c r="AN129" s="88" t="n">
        <v>945</v>
      </c>
      <c r="AO129" s="103" t="n">
        <f aca="false">AM129*AN129</f>
        <v>26360.775</v>
      </c>
      <c r="AP129" s="104" t="n">
        <f aca="false">IF(T129&gt;0,((((AJ129*AK129)+(AM129*AN129))/(T129*1000))*1000000),"no data")</f>
        <v>8732.80275513428</v>
      </c>
      <c r="AQ129" s="86" t="n">
        <f aca="false">R129/24</f>
        <v>134.291666666667</v>
      </c>
      <c r="AR129" s="86"/>
      <c r="AS129" s="88" t="n">
        <v>0</v>
      </c>
      <c r="AT129" s="106" t="n">
        <v>0</v>
      </c>
      <c r="AU129" s="106" t="n">
        <v>0</v>
      </c>
      <c r="AV129" s="88" t="n">
        <v>0</v>
      </c>
      <c r="AW129" s="106" t="n">
        <v>15</v>
      </c>
      <c r="AX129" s="88" t="n">
        <v>720</v>
      </c>
      <c r="AY129" s="88" t="n">
        <v>0</v>
      </c>
      <c r="BA129" s="107" t="n">
        <v>1025</v>
      </c>
      <c r="BB129" s="107" t="n">
        <v>1030</v>
      </c>
      <c r="BC129" s="107" t="n">
        <v>1217</v>
      </c>
      <c r="BD129" s="107" t="n">
        <f aca="false">BB129-BA129</f>
        <v>5</v>
      </c>
      <c r="BE129" s="107" t="n">
        <f aca="false">AP129</f>
        <v>8732.80275513428</v>
      </c>
      <c r="BF129" s="108" t="n">
        <f aca="false">BC129/24</f>
        <v>50.7083333333333</v>
      </c>
      <c r="BG129" s="109" t="n">
        <v>1.04</v>
      </c>
      <c r="BH129" s="110" t="n">
        <v>0.989</v>
      </c>
      <c r="BI129" s="111" t="n">
        <v>29.4</v>
      </c>
      <c r="BJ129" s="112" t="n">
        <v>27.3</v>
      </c>
      <c r="BK129" s="112" t="n">
        <v>22.5</v>
      </c>
      <c r="BL129" s="112" t="n">
        <v>24.1</v>
      </c>
      <c r="BM129" s="112" t="n">
        <v>992.83</v>
      </c>
      <c r="BN129" s="111" t="n">
        <v>50.09</v>
      </c>
      <c r="BO129" s="113" t="n">
        <v>0.9298</v>
      </c>
      <c r="BP129" s="108" t="n">
        <v>92.6</v>
      </c>
      <c r="BQ129" s="108" t="n">
        <v>85.8</v>
      </c>
      <c r="BR129" s="111" t="n">
        <f aca="false">BQ129-BP129</f>
        <v>-6.8</v>
      </c>
      <c r="BS129" s="107" t="n">
        <v>12554</v>
      </c>
      <c r="BT129" s="107" t="n">
        <v>12510</v>
      </c>
      <c r="BU129" s="234" t="n">
        <f aca="false">BT129-BS129</f>
        <v>-44</v>
      </c>
      <c r="BV129" s="107" t="n">
        <f aca="false">BG129+BH129</f>
        <v>2.029</v>
      </c>
      <c r="BW129" s="233" t="n">
        <v>24</v>
      </c>
      <c r="BX129" s="233" t="n">
        <v>24</v>
      </c>
      <c r="BY129" s="235"/>
      <c r="BZ129" s="108" t="n">
        <v>24</v>
      </c>
      <c r="CA129" s="108" t="n">
        <v>7.1</v>
      </c>
    </row>
    <row r="130" customFormat="false" ht="13.8" hidden="false" customHeight="false" outlineLevel="0" collapsed="false">
      <c r="A130" s="226"/>
      <c r="B130" s="85" t="n">
        <v>42860</v>
      </c>
      <c r="C130" s="86" t="n">
        <v>92.8</v>
      </c>
      <c r="D130" s="214" t="n">
        <v>0.378</v>
      </c>
      <c r="E130" s="88" t="n">
        <v>106</v>
      </c>
      <c r="F130" s="88" t="n">
        <v>80</v>
      </c>
      <c r="G130" s="89" t="n">
        <v>24</v>
      </c>
      <c r="H130" s="89" t="n">
        <v>0</v>
      </c>
      <c r="I130" s="89" t="n">
        <v>24</v>
      </c>
      <c r="J130" s="89" t="n">
        <v>0</v>
      </c>
      <c r="K130" s="90" t="n">
        <v>0</v>
      </c>
      <c r="L130" s="90" t="n">
        <v>0</v>
      </c>
      <c r="M130" s="90" t="n">
        <v>0</v>
      </c>
      <c r="N130" s="90" t="n">
        <v>0</v>
      </c>
      <c r="O130" s="90" t="n">
        <v>12</v>
      </c>
      <c r="P130" s="90" t="n">
        <v>0</v>
      </c>
      <c r="Q130" s="90" t="n">
        <v>3471</v>
      </c>
      <c r="R130" s="91" t="n">
        <v>3202</v>
      </c>
      <c r="S130" s="91" t="n">
        <v>3202</v>
      </c>
      <c r="T130" s="92" t="n">
        <v>3137</v>
      </c>
      <c r="U130" s="92" t="n">
        <v>3247</v>
      </c>
      <c r="V130" s="89" t="n">
        <v>42</v>
      </c>
      <c r="W130" s="89" t="n">
        <v>0</v>
      </c>
      <c r="X130" s="89" t="n">
        <v>42</v>
      </c>
      <c r="Y130" s="89" t="n">
        <v>0</v>
      </c>
      <c r="Z130" s="89" t="n">
        <v>60</v>
      </c>
      <c r="AA130" s="88" t="n">
        <v>0</v>
      </c>
      <c r="AB130" s="93" t="n">
        <f aca="false">U130-T130+AY130</f>
        <v>110</v>
      </c>
      <c r="AC130" s="94" t="n">
        <f aca="false">T130-S130</f>
        <v>-65</v>
      </c>
      <c r="AD130" s="88" t="n">
        <v>143</v>
      </c>
      <c r="AE130" s="95" t="n">
        <f aca="false">IF(AD130&gt;0, U130/(AD130*24),"no data")</f>
        <v>0.946095571095571</v>
      </c>
      <c r="AF130" s="96" t="n">
        <f aca="false">IF(Q130&gt;0,Q130/24,"no data")</f>
        <v>144.625</v>
      </c>
      <c r="AG130" s="95" t="n">
        <f aca="false">IF(T130&gt;0,(T130/Q130),"no data")</f>
        <v>0.90377412849323</v>
      </c>
      <c r="AH130" s="97" t="n">
        <f aca="false">(1440-((V130*W130)+(X130*Y130)+(Z130*AA130))/(V130+X130+Z130))/1440</f>
        <v>1</v>
      </c>
      <c r="AI130" s="98" t="n">
        <f aca="false">IF(T130&gt;0,(1440-((W130*V130+AS130*AT130)+(Y130*X130+AU130*AV130)+(Z130*AA130+AW130*AX130))/(V130+X130+Z130))/1440,"no data")</f>
        <v>0.947916666666667</v>
      </c>
      <c r="AJ130" s="110" t="n">
        <v>8.592</v>
      </c>
      <c r="AK130" s="230" t="n">
        <v>147.24</v>
      </c>
      <c r="AL130" s="101" t="n">
        <f aca="false">AJ130*AK130</f>
        <v>1265.08608</v>
      </c>
      <c r="AM130" s="110" t="n">
        <v>27.745</v>
      </c>
      <c r="AN130" s="88" t="n">
        <v>944</v>
      </c>
      <c r="AO130" s="103" t="n">
        <f aca="false">AM130*AN130</f>
        <v>26191.28</v>
      </c>
      <c r="AP130" s="104" t="n">
        <f aca="false">IF(T130&gt;0,((((AJ130*AK130)+(AM130*AN130))/(T130*1000))*1000000),"no data")</f>
        <v>8752.4278227606</v>
      </c>
      <c r="AQ130" s="86" t="n">
        <f aca="false">R130/24</f>
        <v>133.416666666667</v>
      </c>
      <c r="AR130" s="86"/>
      <c r="AS130" s="88" t="n">
        <v>0</v>
      </c>
      <c r="AT130" s="106" t="n">
        <v>0</v>
      </c>
      <c r="AU130" s="106" t="n">
        <v>0</v>
      </c>
      <c r="AV130" s="88" t="n">
        <v>0</v>
      </c>
      <c r="AW130" s="106" t="n">
        <v>15</v>
      </c>
      <c r="AX130" s="88" t="n">
        <v>720</v>
      </c>
      <c r="AY130" s="88" t="n">
        <v>0</v>
      </c>
      <c r="BA130" s="107" t="n">
        <v>1003</v>
      </c>
      <c r="BB130" s="107" t="n">
        <v>1017</v>
      </c>
      <c r="BC130" s="107" t="n">
        <v>1227</v>
      </c>
      <c r="BD130" s="107" t="n">
        <f aca="false">BB130-BA130</f>
        <v>14</v>
      </c>
      <c r="BE130" s="107" t="n">
        <f aca="false">AP130</f>
        <v>8752.4278227606</v>
      </c>
      <c r="BF130" s="108" t="n">
        <f aca="false">BC130/24</f>
        <v>51.125</v>
      </c>
      <c r="BG130" s="109" t="n">
        <v>1.185</v>
      </c>
      <c r="BH130" s="110" t="n">
        <v>1.179</v>
      </c>
      <c r="BI130" s="111" t="n">
        <v>28.89</v>
      </c>
      <c r="BJ130" s="112" t="n">
        <v>26.91</v>
      </c>
      <c r="BK130" s="112" t="n">
        <v>22.34</v>
      </c>
      <c r="BL130" s="112" t="n">
        <v>24.19</v>
      </c>
      <c r="BM130" s="112" t="n">
        <v>990.5</v>
      </c>
      <c r="BN130" s="111" t="n">
        <v>50.06</v>
      </c>
      <c r="BO130" s="113" t="n">
        <v>0.9301</v>
      </c>
      <c r="BP130" s="108" t="n">
        <v>92.04</v>
      </c>
      <c r="BQ130" s="108" t="n">
        <v>85.67</v>
      </c>
      <c r="BR130" s="111" t="n">
        <f aca="false">BQ130-BP130</f>
        <v>-6.37</v>
      </c>
      <c r="BS130" s="107" t="n">
        <v>12633</v>
      </c>
      <c r="BT130" s="107" t="n">
        <v>12610</v>
      </c>
      <c r="BU130" s="234" t="n">
        <f aca="false">BT130-BS130</f>
        <v>-23</v>
      </c>
      <c r="BV130" s="107" t="n">
        <f aca="false">BG130+BH130</f>
        <v>2.364</v>
      </c>
      <c r="BW130" s="233" t="n">
        <v>24</v>
      </c>
      <c r="BX130" s="233" t="n">
        <v>24</v>
      </c>
      <c r="BY130" s="235"/>
      <c r="BZ130" s="108" t="n">
        <v>24</v>
      </c>
      <c r="CA130" s="108" t="n">
        <v>7.25</v>
      </c>
    </row>
    <row r="131" customFormat="false" ht="13.8" hidden="false" customHeight="false" outlineLevel="0" collapsed="false">
      <c r="A131" s="226"/>
      <c r="B131" s="85" t="n">
        <v>42861</v>
      </c>
      <c r="C131" s="86" t="n">
        <v>94.7</v>
      </c>
      <c r="D131" s="214" t="n">
        <v>0.374</v>
      </c>
      <c r="E131" s="88" t="n">
        <v>109</v>
      </c>
      <c r="F131" s="88" t="n">
        <v>82</v>
      </c>
      <c r="G131" s="89" t="n">
        <v>24</v>
      </c>
      <c r="H131" s="89" t="n">
        <v>0</v>
      </c>
      <c r="I131" s="89" t="n">
        <v>24</v>
      </c>
      <c r="J131" s="89" t="n">
        <v>0</v>
      </c>
      <c r="K131" s="90" t="n">
        <v>0</v>
      </c>
      <c r="L131" s="90" t="n">
        <v>0</v>
      </c>
      <c r="M131" s="90" t="n">
        <v>0</v>
      </c>
      <c r="N131" s="90" t="n">
        <v>0</v>
      </c>
      <c r="O131" s="90" t="n">
        <v>12</v>
      </c>
      <c r="P131" s="90" t="n">
        <v>0</v>
      </c>
      <c r="Q131" s="90" t="n">
        <v>3450</v>
      </c>
      <c r="R131" s="91" t="n">
        <v>3173</v>
      </c>
      <c r="S131" s="91" t="n">
        <v>3173</v>
      </c>
      <c r="T131" s="92" t="n">
        <v>3115</v>
      </c>
      <c r="U131" s="92" t="n">
        <v>3221</v>
      </c>
      <c r="V131" s="89" t="n">
        <v>41</v>
      </c>
      <c r="W131" s="89" t="n">
        <v>0</v>
      </c>
      <c r="X131" s="89" t="n">
        <v>42</v>
      </c>
      <c r="Y131" s="89" t="n">
        <v>0</v>
      </c>
      <c r="Z131" s="89" t="n">
        <v>60</v>
      </c>
      <c r="AA131" s="88" t="n">
        <v>0</v>
      </c>
      <c r="AB131" s="93" t="n">
        <f aca="false">U131-T131+AY131</f>
        <v>106</v>
      </c>
      <c r="AC131" s="94" t="n">
        <f aca="false">T131-S131</f>
        <v>-58</v>
      </c>
      <c r="AD131" s="88" t="n">
        <v>142</v>
      </c>
      <c r="AE131" s="95" t="n">
        <f aca="false">IF(AD131&gt;0, U131/(AD131*24),"no data")</f>
        <v>0.945129107981221</v>
      </c>
      <c r="AF131" s="96" t="n">
        <f aca="false">IF(Q131&gt;0,Q131/24,"no data")</f>
        <v>143.75</v>
      </c>
      <c r="AG131" s="95" t="n">
        <f aca="false">IF(T131&gt;0,(T131/Q131),"no data")</f>
        <v>0.902898550724638</v>
      </c>
      <c r="AH131" s="97" t="n">
        <f aca="false">(1440-((V131*W131)+(X131*Y131)+(Z131*AA131))/(V131+X131+Z131))/1440</f>
        <v>1</v>
      </c>
      <c r="AI131" s="98" t="n">
        <f aca="false">IF(T131&gt;0,(1440-((W131*V131+AS131*AT131)+(Y131*X131+AU131*AV131)+(Z131*AA131+AW131*AX131))/(V131+X131+Z131))/1440,"no data")</f>
        <v>0.947552447552448</v>
      </c>
      <c r="AJ131" s="110" t="n">
        <v>8.577</v>
      </c>
      <c r="AK131" s="230" t="n">
        <v>144.84</v>
      </c>
      <c r="AL131" s="101" t="n">
        <f aca="false">AJ131*AK131</f>
        <v>1242.29268</v>
      </c>
      <c r="AM131" s="110" t="n">
        <v>27.585</v>
      </c>
      <c r="AN131" s="88" t="n">
        <v>944</v>
      </c>
      <c r="AO131" s="103" t="n">
        <f aca="false">AM131*AN131</f>
        <v>26040.24</v>
      </c>
      <c r="AP131" s="104" t="n">
        <f aca="false">IF(T131&gt;0,((((AJ131*AK131)+(AM131*AN131))/(T131*1000))*1000000),"no data")</f>
        <v>8758.43745746389</v>
      </c>
      <c r="AQ131" s="86" t="n">
        <f aca="false">R131/24</f>
        <v>132.208333333333</v>
      </c>
      <c r="AR131" s="86"/>
      <c r="AS131" s="88" t="n">
        <v>0</v>
      </c>
      <c r="AT131" s="106" t="n">
        <v>0</v>
      </c>
      <c r="AU131" s="106" t="n">
        <v>0</v>
      </c>
      <c r="AV131" s="88" t="n">
        <v>0</v>
      </c>
      <c r="AW131" s="106" t="n">
        <v>15</v>
      </c>
      <c r="AX131" s="88" t="n">
        <v>720</v>
      </c>
      <c r="AY131" s="88" t="n">
        <v>0</v>
      </c>
      <c r="BA131" s="107" t="n">
        <v>991</v>
      </c>
      <c r="BB131" s="107" t="n">
        <v>1006</v>
      </c>
      <c r="BC131" s="107" t="n">
        <v>1224</v>
      </c>
      <c r="BD131" s="107" t="n">
        <f aca="false">BB131-BA131</f>
        <v>15</v>
      </c>
      <c r="BE131" s="107" t="n">
        <f aca="false">AP131</f>
        <v>8758.43745746389</v>
      </c>
      <c r="BF131" s="108" t="n">
        <f aca="false">BC131/24</f>
        <v>51</v>
      </c>
      <c r="BG131" s="109" t="n">
        <v>1.192</v>
      </c>
      <c r="BH131" s="110" t="n">
        <v>1.145</v>
      </c>
      <c r="BI131" s="111" t="n">
        <v>28.7</v>
      </c>
      <c r="BJ131" s="112" t="n">
        <v>26.74</v>
      </c>
      <c r="BK131" s="112" t="n">
        <v>22.4</v>
      </c>
      <c r="BL131" s="112" t="n">
        <v>24.12</v>
      </c>
      <c r="BM131" s="112" t="n">
        <v>989.29</v>
      </c>
      <c r="BN131" s="111" t="n">
        <v>50.07</v>
      </c>
      <c r="BO131" s="113" t="n">
        <v>0.9308</v>
      </c>
      <c r="BP131" s="108" t="n">
        <v>91.81</v>
      </c>
      <c r="BQ131" s="108" t="n">
        <v>85.6</v>
      </c>
      <c r="BR131" s="111" t="n">
        <f aca="false">BQ131-BP131</f>
        <v>-6.21000000000001</v>
      </c>
      <c r="BS131" s="107" t="n">
        <v>12683</v>
      </c>
      <c r="BT131" s="107" t="n">
        <v>12774</v>
      </c>
      <c r="BU131" s="234" t="n">
        <f aca="false">BT131-BS131</f>
        <v>91</v>
      </c>
      <c r="BV131" s="107" t="n">
        <f aca="false">BG131+BH131</f>
        <v>2.337</v>
      </c>
      <c r="BW131" s="233" t="n">
        <v>23</v>
      </c>
      <c r="BX131" s="233" t="n">
        <v>23</v>
      </c>
      <c r="BY131" s="235"/>
      <c r="BZ131" s="108" t="n">
        <v>24</v>
      </c>
      <c r="CA131" s="108" t="n">
        <v>8.08</v>
      </c>
    </row>
    <row r="132" customFormat="false" ht="13.8" hidden="false" customHeight="false" outlineLevel="0" collapsed="false">
      <c r="A132" s="226" t="s">
        <v>105</v>
      </c>
      <c r="B132" s="85" t="n">
        <v>42862</v>
      </c>
      <c r="C132" s="125" t="n">
        <v>95.9</v>
      </c>
      <c r="D132" s="126" t="n">
        <v>0.377</v>
      </c>
      <c r="E132" s="127" t="n">
        <v>109</v>
      </c>
      <c r="F132" s="127" t="n">
        <v>83</v>
      </c>
      <c r="G132" s="128" t="n">
        <v>24</v>
      </c>
      <c r="H132" s="128" t="n">
        <v>0</v>
      </c>
      <c r="I132" s="128" t="n">
        <v>24</v>
      </c>
      <c r="J132" s="128" t="n">
        <v>0</v>
      </c>
      <c r="K132" s="129" t="n">
        <v>0</v>
      </c>
      <c r="L132" s="129" t="n">
        <v>0</v>
      </c>
      <c r="M132" s="129" t="n">
        <v>0</v>
      </c>
      <c r="N132" s="129" t="n">
        <v>0</v>
      </c>
      <c r="O132" s="129" t="n">
        <v>0</v>
      </c>
      <c r="P132" s="129" t="n">
        <v>0</v>
      </c>
      <c r="Q132" s="130" t="n">
        <v>3432</v>
      </c>
      <c r="R132" s="131" t="n">
        <v>2949</v>
      </c>
      <c r="S132" s="131" t="n">
        <v>2949</v>
      </c>
      <c r="T132" s="132" t="n">
        <v>2891</v>
      </c>
      <c r="U132" s="132" t="n">
        <v>2991</v>
      </c>
      <c r="V132" s="127" t="n">
        <v>41</v>
      </c>
      <c r="W132" s="127" t="n">
        <v>0</v>
      </c>
      <c r="X132" s="127" t="n">
        <v>42</v>
      </c>
      <c r="Y132" s="127" t="n">
        <v>0</v>
      </c>
      <c r="Z132" s="127" t="n">
        <v>60</v>
      </c>
      <c r="AA132" s="127" t="n">
        <v>0</v>
      </c>
      <c r="AB132" s="133" t="n">
        <f aca="false">U132-T132+AY132</f>
        <v>100</v>
      </c>
      <c r="AC132" s="134" t="n">
        <f aca="false">T132-S132</f>
        <v>-58</v>
      </c>
      <c r="AD132" s="127" t="n">
        <v>128</v>
      </c>
      <c r="AE132" s="135" t="n">
        <f aca="false">IF(AD132&gt;0, U132/(AD132*24),"no data")</f>
        <v>0.9736328125</v>
      </c>
      <c r="AF132" s="136" t="n">
        <f aca="false">IF(Q132&gt;0,Q132/24,"no data")</f>
        <v>143</v>
      </c>
      <c r="AG132" s="135" t="n">
        <f aca="false">IF(T132&gt;0,(T132/Q132),"no data")</f>
        <v>0.842365967365967</v>
      </c>
      <c r="AH132" s="137" t="n">
        <f aca="false">(1440-((V132*W132)+(X132*Y132)+(Z132*AA132))/(V132+X132+Z132))/1440</f>
        <v>1</v>
      </c>
      <c r="AI132" s="138" t="n">
        <f aca="false">IF(T132&gt;0,(1440-((W132*V132+AS132*AT132)+(Y132*X132+AU132*AV132)+(Z132*AA132+AW132*AX132))/(V132+X132+Z132))/1440,"no data")</f>
        <v>0.874125874125874</v>
      </c>
      <c r="AJ132" s="175" t="n">
        <v>8.515</v>
      </c>
      <c r="AK132" s="227" t="n">
        <v>146.46</v>
      </c>
      <c r="AL132" s="154" t="n">
        <f aca="false">AJ132*AK132</f>
        <v>1247.1069</v>
      </c>
      <c r="AM132" s="110" t="n">
        <v>24.981</v>
      </c>
      <c r="AN132" s="127" t="n">
        <v>944</v>
      </c>
      <c r="AO132" s="140" t="n">
        <f aca="false">AM132*AN132</f>
        <v>23582.064</v>
      </c>
      <c r="AP132" s="141" t="n">
        <f aca="false">IF(T132&gt;0,((((AJ132*AK132)+(AM132*AN132))/(T132*1000))*1000000),"no data")</f>
        <v>8588.4368384642</v>
      </c>
      <c r="AQ132" s="229" t="n">
        <f aca="false">R132/24</f>
        <v>122.875</v>
      </c>
      <c r="AR132" s="229"/>
      <c r="AS132" s="143" t="n">
        <v>0</v>
      </c>
      <c r="AT132" s="127" t="n">
        <v>0</v>
      </c>
      <c r="AU132" s="144" t="n">
        <v>0</v>
      </c>
      <c r="AV132" s="144" t="n">
        <v>0</v>
      </c>
      <c r="AW132" s="127" t="n">
        <v>18</v>
      </c>
      <c r="AX132" s="144" t="n">
        <v>1440</v>
      </c>
      <c r="AY132" s="127" t="n">
        <v>0</v>
      </c>
      <c r="BA132" s="127" t="n">
        <v>985</v>
      </c>
      <c r="BB132" s="127" t="n">
        <v>997</v>
      </c>
      <c r="BC132" s="127" t="n">
        <v>1009</v>
      </c>
      <c r="BD132" s="145" t="n">
        <f aca="false">BB132-BA132</f>
        <v>12</v>
      </c>
      <c r="BE132" s="146" t="n">
        <f aca="false">AP132</f>
        <v>8588.4368384642</v>
      </c>
      <c r="BF132" s="147" t="n">
        <f aca="false">BC132/24</f>
        <v>42.0416666666667</v>
      </c>
      <c r="BG132" s="148" t="n">
        <v>0</v>
      </c>
      <c r="BH132" s="149" t="n">
        <v>0</v>
      </c>
      <c r="BI132" s="147" t="n">
        <v>28.5</v>
      </c>
      <c r="BJ132" s="145" t="n">
        <v>26.58</v>
      </c>
      <c r="BK132" s="145" t="n">
        <v>22.14</v>
      </c>
      <c r="BL132" s="145" t="n">
        <v>24.18</v>
      </c>
      <c r="BM132" s="145" t="n">
        <v>988.58</v>
      </c>
      <c r="BN132" s="147" t="n">
        <v>50.02</v>
      </c>
      <c r="BO132" s="150" t="n">
        <v>0.9306</v>
      </c>
      <c r="BP132" s="147" t="n">
        <v>91.84</v>
      </c>
      <c r="BQ132" s="147" t="n">
        <v>85.56</v>
      </c>
      <c r="BR132" s="114" t="n">
        <f aca="false">BQ132-BP132</f>
        <v>-6.28</v>
      </c>
      <c r="BS132" s="145" t="n">
        <v>12703</v>
      </c>
      <c r="BT132" s="145" t="n">
        <v>12769</v>
      </c>
      <c r="BU132" s="116" t="n">
        <f aca="false">BT132-BS132</f>
        <v>66</v>
      </c>
      <c r="BV132" s="145" t="n">
        <f aca="false">BG132+BH132</f>
        <v>0</v>
      </c>
      <c r="BW132" s="147" t="n">
        <v>0</v>
      </c>
      <c r="BX132" s="147" t="n">
        <v>0</v>
      </c>
      <c r="BZ132" s="147" t="n">
        <v>24</v>
      </c>
      <c r="CA132" s="147" t="n">
        <v>7.5</v>
      </c>
    </row>
    <row r="133" customFormat="false" ht="13.8" hidden="false" customHeight="false" outlineLevel="0" collapsed="false">
      <c r="A133" s="226"/>
      <c r="B133" s="85" t="n">
        <v>42863</v>
      </c>
      <c r="C133" s="125" t="n">
        <v>97.97</v>
      </c>
      <c r="D133" s="126" t="n">
        <v>0.3591</v>
      </c>
      <c r="E133" s="127" t="n">
        <v>111</v>
      </c>
      <c r="F133" s="127" t="n">
        <v>84</v>
      </c>
      <c r="G133" s="128" t="n">
        <v>21</v>
      </c>
      <c r="H133" s="128" t="n">
        <v>53</v>
      </c>
      <c r="I133" s="128" t="n">
        <v>22</v>
      </c>
      <c r="J133" s="128" t="n">
        <v>19</v>
      </c>
      <c r="K133" s="129" t="n">
        <v>0</v>
      </c>
      <c r="L133" s="129" t="n">
        <v>0</v>
      </c>
      <c r="M133" s="129" t="n">
        <v>0</v>
      </c>
      <c r="N133" s="129" t="n">
        <v>0</v>
      </c>
      <c r="O133" s="129" t="n">
        <v>3</v>
      </c>
      <c r="P133" s="129" t="n">
        <v>30</v>
      </c>
      <c r="Q133" s="130" t="n">
        <v>3413</v>
      </c>
      <c r="R133" s="131" t="n">
        <v>3039.5</v>
      </c>
      <c r="S133" s="131" t="n">
        <v>3039.5</v>
      </c>
      <c r="T133" s="132" t="n">
        <v>2728</v>
      </c>
      <c r="U133" s="132" t="n">
        <v>2825</v>
      </c>
      <c r="V133" s="127" t="n">
        <v>41</v>
      </c>
      <c r="W133" s="127" t="n">
        <v>110</v>
      </c>
      <c r="X133" s="127" t="n">
        <v>42</v>
      </c>
      <c r="Y133" s="127" t="n">
        <v>82</v>
      </c>
      <c r="Z133" s="127" t="n">
        <v>60</v>
      </c>
      <c r="AA133" s="127" t="n">
        <v>117</v>
      </c>
      <c r="AB133" s="133" t="n">
        <f aca="false">U133-T133+AY133</f>
        <v>99</v>
      </c>
      <c r="AC133" s="134" t="n">
        <f aca="false">T133-S133</f>
        <v>-311.5</v>
      </c>
      <c r="AD133" s="127" t="n">
        <v>138</v>
      </c>
      <c r="AE133" s="135" t="n">
        <f aca="false">IF(AD133&gt;0, U133/(AD133*24),"no data")</f>
        <v>0.852958937198068</v>
      </c>
      <c r="AF133" s="136" t="n">
        <f aca="false">IF(Q133&gt;0,Q133/24,"no data")</f>
        <v>142.208333333333</v>
      </c>
      <c r="AG133" s="135" t="n">
        <f aca="false">IF(T133&gt;0,(T133/Q133),"no data")</f>
        <v>0.799296806328743</v>
      </c>
      <c r="AH133" s="137" t="n">
        <f aca="false">(1440-((V133*W133)+(X133*Y133)+(Z133*AA133))/(V133+X133+Z133))/1440</f>
        <v>0.92728243978244</v>
      </c>
      <c r="AI133" s="138" t="n">
        <f aca="false">IF(T133&gt;0,(1440-((W133*V133+AS133*AT133)+(Y133*X133+AU133*AV133)+(Z133*AA133+AW133*AX133))/(V133+X133+Z133))/1440,"no data")</f>
        <v>0.825267094017094</v>
      </c>
      <c r="AJ133" s="175" t="n">
        <v>8.515</v>
      </c>
      <c r="AK133" s="227" t="n">
        <v>149.61</v>
      </c>
      <c r="AL133" s="154" t="n">
        <f aca="false">AJ133*AK133</f>
        <v>1273.92915</v>
      </c>
      <c r="AM133" s="110" t="n">
        <v>24.179</v>
      </c>
      <c r="AN133" s="228" t="n">
        <v>944</v>
      </c>
      <c r="AO133" s="140" t="n">
        <f aca="false">AM133*AN133</f>
        <v>22824.976</v>
      </c>
      <c r="AP133" s="141" t="n">
        <f aca="false">IF(T133&gt;0,((((AJ133*AK133)+(AM133*AN133))/(T133*1000))*1000000),"no data")</f>
        <v>8833.90951246334</v>
      </c>
      <c r="AQ133" s="229" t="n">
        <f aca="false">R133/24</f>
        <v>126.645833333333</v>
      </c>
      <c r="AR133" s="229"/>
      <c r="AS133" s="143" t="n">
        <v>19</v>
      </c>
      <c r="AT133" s="127" t="n">
        <v>17</v>
      </c>
      <c r="AU133" s="144" t="n">
        <v>20</v>
      </c>
      <c r="AV133" s="144" t="n">
        <v>19</v>
      </c>
      <c r="AW133" s="127" t="n">
        <v>18</v>
      </c>
      <c r="AX133" s="144" t="n">
        <v>1128</v>
      </c>
      <c r="AY133" s="127" t="n">
        <v>2</v>
      </c>
      <c r="BA133" s="127" t="n">
        <v>899</v>
      </c>
      <c r="BB133" s="127" t="n">
        <v>937</v>
      </c>
      <c r="BC133" s="127" t="n">
        <v>989</v>
      </c>
      <c r="BD133" s="145" t="n">
        <f aca="false">BB133-BA133</f>
        <v>38</v>
      </c>
      <c r="BE133" s="146" t="n">
        <f aca="false">AP133</f>
        <v>8833.90951246334</v>
      </c>
      <c r="BF133" s="147" t="n">
        <f aca="false">BC133/24</f>
        <v>41.2083333333333</v>
      </c>
      <c r="BG133" s="148" t="n">
        <v>0.469</v>
      </c>
      <c r="BH133" s="149" t="n">
        <v>0.385</v>
      </c>
      <c r="BI133" s="147" t="n">
        <v>28.34</v>
      </c>
      <c r="BJ133" s="145" t="n">
        <v>24.44</v>
      </c>
      <c r="BK133" s="145" t="n">
        <v>21.09</v>
      </c>
      <c r="BL133" s="145" t="n">
        <v>22.73</v>
      </c>
      <c r="BM133" s="145" t="n">
        <v>987.1</v>
      </c>
      <c r="BN133" s="145" t="n">
        <v>50.02</v>
      </c>
      <c r="BO133" s="150" t="n">
        <v>0.929</v>
      </c>
      <c r="BP133" s="147" t="n">
        <v>91.84</v>
      </c>
      <c r="BQ133" s="147" t="n">
        <v>85.52</v>
      </c>
      <c r="BR133" s="114" t="n">
        <f aca="false">BQ133-BP133</f>
        <v>-6.32000000000001</v>
      </c>
      <c r="BS133" s="145" t="n">
        <v>12726</v>
      </c>
      <c r="BT133" s="145" t="n">
        <v>12817</v>
      </c>
      <c r="BU133" s="116" t="n">
        <f aca="false">BT133-BS133</f>
        <v>91</v>
      </c>
      <c r="BV133" s="145" t="n">
        <f aca="false">BG133+BH133</f>
        <v>0.854</v>
      </c>
      <c r="BW133" s="147" t="n">
        <v>4.5</v>
      </c>
      <c r="BX133" s="147" t="n">
        <v>3.58</v>
      </c>
      <c r="BZ133" s="147" t="n">
        <v>20.53</v>
      </c>
      <c r="CA133" s="147" t="n">
        <v>7.03</v>
      </c>
    </row>
    <row r="134" customFormat="false" ht="13.8" hidden="false" customHeight="false" outlineLevel="0" collapsed="false">
      <c r="A134" s="226"/>
      <c r="B134" s="85" t="n">
        <v>42864</v>
      </c>
      <c r="C134" s="125" t="n">
        <v>96.76</v>
      </c>
      <c r="D134" s="126" t="n">
        <v>0.339</v>
      </c>
      <c r="E134" s="127" t="n">
        <v>109</v>
      </c>
      <c r="F134" s="127" t="n">
        <v>85</v>
      </c>
      <c r="G134" s="128" t="n">
        <v>24</v>
      </c>
      <c r="H134" s="128" t="n">
        <v>0</v>
      </c>
      <c r="I134" s="128" t="n">
        <v>24</v>
      </c>
      <c r="J134" s="128" t="n">
        <v>0</v>
      </c>
      <c r="K134" s="129" t="n">
        <v>0</v>
      </c>
      <c r="L134" s="129" t="n">
        <v>0</v>
      </c>
      <c r="M134" s="129" t="n">
        <v>0</v>
      </c>
      <c r="N134" s="129" t="n">
        <v>0</v>
      </c>
      <c r="O134" s="129" t="n">
        <v>12</v>
      </c>
      <c r="P134" s="129" t="n">
        <v>0</v>
      </c>
      <c r="Q134" s="130" t="n">
        <v>3428</v>
      </c>
      <c r="R134" s="131" t="n">
        <v>3148</v>
      </c>
      <c r="S134" s="131" t="n">
        <v>3148</v>
      </c>
      <c r="T134" s="132" t="n">
        <v>3083</v>
      </c>
      <c r="U134" s="132" t="n">
        <v>3192</v>
      </c>
      <c r="V134" s="127" t="n">
        <v>41</v>
      </c>
      <c r="W134" s="127" t="n">
        <v>0</v>
      </c>
      <c r="X134" s="127" t="n">
        <v>42</v>
      </c>
      <c r="Y134" s="127" t="n">
        <v>0</v>
      </c>
      <c r="Z134" s="127" t="n">
        <v>60</v>
      </c>
      <c r="AA134" s="127" t="n">
        <v>0</v>
      </c>
      <c r="AB134" s="133" t="n">
        <f aca="false">U134-T134+AY134</f>
        <v>109</v>
      </c>
      <c r="AC134" s="134" t="n">
        <f aca="false">T134-S134</f>
        <v>-65</v>
      </c>
      <c r="AD134" s="127" t="n">
        <v>141</v>
      </c>
      <c r="AE134" s="135" t="n">
        <f aca="false">IF(AD134&gt;0, U134/(AD134*24),"no data")</f>
        <v>0.943262411347518</v>
      </c>
      <c r="AF134" s="136" t="n">
        <f aca="false">IF(Q134&gt;0,Q134/24,"no data")</f>
        <v>142.833333333333</v>
      </c>
      <c r="AG134" s="135" t="n">
        <f aca="false">IF(T134&gt;0,(T134/Q134),"no data")</f>
        <v>0.899358226371062</v>
      </c>
      <c r="AH134" s="137" t="n">
        <f aca="false">(1440-((V134*W134)+(X134*Y134)+(Z134*AA134))/(V134+X134+Z134))/1440</f>
        <v>1</v>
      </c>
      <c r="AI134" s="138" t="n">
        <f aca="false">IF(T134&gt;0,(1440-((W134*V134+AS134*AT134)+(Y134*X134+AU134*AV134)+(Z134*AA134+AW134*AX134))/(V134+X134+Z134))/1440,"no data")</f>
        <v>0.940559440559441</v>
      </c>
      <c r="AJ134" s="237" t="n">
        <v>8.555</v>
      </c>
      <c r="AK134" s="238" t="n">
        <v>149.93</v>
      </c>
      <c r="AL134" s="139" t="n">
        <f aca="false">AJ134*AK134</f>
        <v>1282.65115</v>
      </c>
      <c r="AM134" s="110" t="n">
        <v>27.143</v>
      </c>
      <c r="AN134" s="228" t="n">
        <v>945</v>
      </c>
      <c r="AO134" s="140" t="n">
        <f aca="false">AM134*AN134</f>
        <v>25650.135</v>
      </c>
      <c r="AP134" s="141" t="n">
        <f aca="false">IF(T134&gt;0,((((AJ134*AK134)+(AM134*AN134))/(T134*1000))*1000000),"no data")</f>
        <v>8735.90209211807</v>
      </c>
      <c r="AQ134" s="146" t="n">
        <f aca="false">R134/24</f>
        <v>131.166666666667</v>
      </c>
      <c r="AR134" s="146"/>
      <c r="AS134" s="152" t="n">
        <v>0</v>
      </c>
      <c r="AT134" s="127" t="n">
        <v>0</v>
      </c>
      <c r="AU134" s="144" t="n">
        <v>0</v>
      </c>
      <c r="AV134" s="144" t="n">
        <v>0</v>
      </c>
      <c r="AW134" s="127" t="n">
        <v>17</v>
      </c>
      <c r="AX134" s="144" t="n">
        <v>720</v>
      </c>
      <c r="AY134" s="127" t="n">
        <v>0</v>
      </c>
      <c r="BA134" s="127" t="n">
        <v>982</v>
      </c>
      <c r="BB134" s="127" t="n">
        <v>1005</v>
      </c>
      <c r="BC134" s="127" t="n">
        <v>1205</v>
      </c>
      <c r="BD134" s="145" t="n">
        <f aca="false">BB134-BA134</f>
        <v>23</v>
      </c>
      <c r="BE134" s="146" t="n">
        <f aca="false">AP134</f>
        <v>8735.90209211807</v>
      </c>
      <c r="BF134" s="147" t="n">
        <f aca="false">BC134/24</f>
        <v>50.2083333333333</v>
      </c>
      <c r="BG134" s="148" t="n">
        <v>1.101</v>
      </c>
      <c r="BH134" s="149" t="n">
        <v>1.091</v>
      </c>
      <c r="BI134" s="147" t="n">
        <v>28.45</v>
      </c>
      <c r="BJ134" s="145" t="n">
        <v>26.46</v>
      </c>
      <c r="BK134" s="145" t="n">
        <v>22.38</v>
      </c>
      <c r="BL134" s="145" t="n">
        <v>24.04</v>
      </c>
      <c r="BM134" s="145" t="n">
        <v>985.54</v>
      </c>
      <c r="BN134" s="145" t="n">
        <v>50.08</v>
      </c>
      <c r="BO134" s="150" t="n">
        <v>0.93</v>
      </c>
      <c r="BP134" s="147" t="n">
        <v>91.22</v>
      </c>
      <c r="BQ134" s="147" t="n">
        <v>85.53</v>
      </c>
      <c r="BR134" s="114" t="n">
        <f aca="false">BQ134-BP134</f>
        <v>-5.69</v>
      </c>
      <c r="BS134" s="145" t="n">
        <v>12673</v>
      </c>
      <c r="BT134" s="145" t="n">
        <v>12760</v>
      </c>
      <c r="BU134" s="116" t="n">
        <f aca="false">BT134-BS134</f>
        <v>87</v>
      </c>
      <c r="BV134" s="145" t="n">
        <f aca="false">BG134+BH134</f>
        <v>2.192</v>
      </c>
      <c r="BW134" s="147" t="n">
        <v>13.08</v>
      </c>
      <c r="BX134" s="147" t="n">
        <v>13.166</v>
      </c>
      <c r="BZ134" s="147" t="n">
        <v>24</v>
      </c>
      <c r="CA134" s="147" t="n">
        <v>7.9</v>
      </c>
    </row>
    <row r="135" customFormat="false" ht="13.8" hidden="false" customHeight="false" outlineLevel="0" collapsed="false">
      <c r="A135" s="226"/>
      <c r="B135" s="85" t="n">
        <v>42865</v>
      </c>
      <c r="C135" s="125" t="n">
        <v>94.66</v>
      </c>
      <c r="D135" s="126" t="n">
        <v>0.401</v>
      </c>
      <c r="E135" s="153" t="n">
        <v>107</v>
      </c>
      <c r="F135" s="153" t="n">
        <v>83</v>
      </c>
      <c r="G135" s="128" t="n">
        <v>24</v>
      </c>
      <c r="H135" s="128" t="n">
        <v>0</v>
      </c>
      <c r="I135" s="128" t="n">
        <v>24</v>
      </c>
      <c r="J135" s="128" t="n">
        <v>0</v>
      </c>
      <c r="K135" s="129" t="n">
        <v>0</v>
      </c>
      <c r="L135" s="129" t="n">
        <v>0</v>
      </c>
      <c r="M135" s="129" t="n">
        <v>0</v>
      </c>
      <c r="N135" s="129" t="n">
        <v>0</v>
      </c>
      <c r="O135" s="129" t="n">
        <v>12</v>
      </c>
      <c r="P135" s="129" t="n">
        <v>0</v>
      </c>
      <c r="Q135" s="130" t="n">
        <v>3455</v>
      </c>
      <c r="R135" s="131" t="n">
        <v>3161</v>
      </c>
      <c r="S135" s="131" t="n">
        <v>3161</v>
      </c>
      <c r="T135" s="132" t="n">
        <v>3095</v>
      </c>
      <c r="U135" s="132" t="n">
        <v>3205</v>
      </c>
      <c r="V135" s="127" t="n">
        <v>41</v>
      </c>
      <c r="W135" s="153" t="n">
        <v>0</v>
      </c>
      <c r="X135" s="153" t="n">
        <v>42</v>
      </c>
      <c r="Y135" s="153" t="n">
        <v>0</v>
      </c>
      <c r="Z135" s="153" t="n">
        <v>62</v>
      </c>
      <c r="AA135" s="153" t="n">
        <v>0</v>
      </c>
      <c r="AB135" s="133" t="n">
        <f aca="false">U135-T135+AY135</f>
        <v>110</v>
      </c>
      <c r="AC135" s="134" t="n">
        <f aca="false">T135-S135</f>
        <v>-66</v>
      </c>
      <c r="AD135" s="127" t="n">
        <v>143</v>
      </c>
      <c r="AE135" s="135" t="n">
        <f aca="false">IF(AD135&gt;0, U135/(AD135*24),"no data")</f>
        <v>0.933857808857809</v>
      </c>
      <c r="AF135" s="136" t="n">
        <f aca="false">IF(Q135&gt;0,Q135/24,"no data")</f>
        <v>143.958333333333</v>
      </c>
      <c r="AG135" s="135" t="n">
        <f aca="false">IF(T135&gt;0,(T135/Q135),"no data")</f>
        <v>0.895803183791606</v>
      </c>
      <c r="AH135" s="137" t="n">
        <f aca="false">(1440-((V135*W135)+(X135*Y135)+(Z135*AA135))/(V135+X135+Z135))/1440</f>
        <v>1</v>
      </c>
      <c r="AI135" s="138" t="n">
        <f aca="false">IF(T135&gt;0,(1440-((W135*V135+AS135*AT135)+(Y135*X135+AU135*AV135)+(Z135*AA135+AW135*AX135))/(V135+X135+Z135))/1440,"no data")</f>
        <v>0.944827586206896</v>
      </c>
      <c r="AJ135" s="175" t="n">
        <v>8.54</v>
      </c>
      <c r="AK135" s="227" t="n">
        <v>145.61</v>
      </c>
      <c r="AL135" s="154" t="n">
        <f aca="false">AJ135*AK135</f>
        <v>1243.5094</v>
      </c>
      <c r="AM135" s="110" t="n">
        <v>27.355</v>
      </c>
      <c r="AN135" s="127" t="n">
        <v>944</v>
      </c>
      <c r="AO135" s="140" t="n">
        <f aca="false">AM135*AN135</f>
        <v>25823.12</v>
      </c>
      <c r="AP135" s="141" t="n">
        <f aca="false">IF(T135&gt;0,((((AJ135*AK135)+(AM135*AN135))/(T135*1000))*1000000),"no data")</f>
        <v>8745.27605815832</v>
      </c>
      <c r="AQ135" s="154" t="n">
        <f aca="false">R135/24</f>
        <v>131.708333333333</v>
      </c>
      <c r="AR135" s="154"/>
      <c r="AS135" s="127" t="n">
        <v>0</v>
      </c>
      <c r="AT135" s="144" t="n">
        <v>0</v>
      </c>
      <c r="AU135" s="144" t="n">
        <v>0</v>
      </c>
      <c r="AV135" s="127" t="n">
        <v>0</v>
      </c>
      <c r="AW135" s="144" t="n">
        <v>16</v>
      </c>
      <c r="AX135" s="127" t="n">
        <v>720</v>
      </c>
      <c r="AY135" s="127" t="n">
        <v>0</v>
      </c>
      <c r="BA135" s="145" t="n">
        <v>987</v>
      </c>
      <c r="BB135" s="145" t="n">
        <v>999</v>
      </c>
      <c r="BC135" s="155" t="n">
        <v>1219</v>
      </c>
      <c r="BD135" s="145" t="n">
        <f aca="false">BB135-BA135</f>
        <v>12</v>
      </c>
      <c r="BE135" s="147" t="n">
        <f aca="false">AP135</f>
        <v>8745.27605815832</v>
      </c>
      <c r="BF135" s="147" t="n">
        <f aca="false">BC135/24</f>
        <v>50.7916666666667</v>
      </c>
      <c r="BG135" s="148" t="n">
        <v>1.236</v>
      </c>
      <c r="BH135" s="149" t="n">
        <v>1.183</v>
      </c>
      <c r="BI135" s="147" t="n">
        <v>28.67</v>
      </c>
      <c r="BJ135" s="145" t="n">
        <v>26.58</v>
      </c>
      <c r="BK135" s="145" t="n">
        <v>22.27</v>
      </c>
      <c r="BL135" s="145" t="n">
        <v>24.01</v>
      </c>
      <c r="BM135" s="145" t="n">
        <v>985.38</v>
      </c>
      <c r="BN135" s="145" t="n">
        <v>50.05</v>
      </c>
      <c r="BO135" s="150" t="n">
        <v>0.9311</v>
      </c>
      <c r="BP135" s="147" t="n">
        <v>92.29</v>
      </c>
      <c r="BQ135" s="147" t="n">
        <v>85.77</v>
      </c>
      <c r="BR135" s="114" t="n">
        <f aca="false">BQ135-BP135</f>
        <v>-6.52000000000001</v>
      </c>
      <c r="BS135" s="145" t="n">
        <v>12679</v>
      </c>
      <c r="BT135" s="145" t="n">
        <v>12805</v>
      </c>
      <c r="BU135" s="116" t="n">
        <f aca="false">BT135-BS135</f>
        <v>126</v>
      </c>
      <c r="BV135" s="145" t="n">
        <f aca="false">BG135+BH135</f>
        <v>2.419</v>
      </c>
      <c r="BW135" s="147" t="n">
        <v>24</v>
      </c>
      <c r="BX135" s="147" t="n">
        <v>24</v>
      </c>
      <c r="BZ135" s="147" t="n">
        <v>24</v>
      </c>
      <c r="CA135" s="147" t="n">
        <v>7.866</v>
      </c>
    </row>
    <row r="136" customFormat="false" ht="13.8" hidden="false" customHeight="false" outlineLevel="0" collapsed="false">
      <c r="A136" s="226"/>
      <c r="B136" s="85" t="n">
        <v>42866</v>
      </c>
      <c r="C136" s="125" t="n">
        <v>90.1</v>
      </c>
      <c r="D136" s="126" t="n">
        <v>0.469</v>
      </c>
      <c r="E136" s="127" t="n">
        <v>101</v>
      </c>
      <c r="F136" s="127" t="n">
        <v>79</v>
      </c>
      <c r="G136" s="127" t="n">
        <v>24</v>
      </c>
      <c r="H136" s="127" t="n">
        <v>0</v>
      </c>
      <c r="I136" s="127" t="n">
        <v>24</v>
      </c>
      <c r="J136" s="127" t="n">
        <v>0</v>
      </c>
      <c r="K136" s="129" t="n">
        <v>0</v>
      </c>
      <c r="L136" s="129" t="n">
        <v>0</v>
      </c>
      <c r="M136" s="129" t="n">
        <v>0</v>
      </c>
      <c r="N136" s="129" t="n">
        <v>0</v>
      </c>
      <c r="O136" s="129" t="n">
        <v>12</v>
      </c>
      <c r="P136" s="129" t="n">
        <v>0</v>
      </c>
      <c r="Q136" s="130" t="n">
        <v>3495</v>
      </c>
      <c r="R136" s="131" t="n">
        <v>3169</v>
      </c>
      <c r="S136" s="131" t="n">
        <v>3169</v>
      </c>
      <c r="T136" s="132" t="n">
        <v>3112</v>
      </c>
      <c r="U136" s="132" t="n">
        <v>3219</v>
      </c>
      <c r="V136" s="127" t="n">
        <v>42</v>
      </c>
      <c r="W136" s="127" t="n">
        <v>0</v>
      </c>
      <c r="X136" s="127" t="n">
        <v>42</v>
      </c>
      <c r="Y136" s="127" t="n">
        <v>0</v>
      </c>
      <c r="Z136" s="127" t="n">
        <v>60</v>
      </c>
      <c r="AA136" s="127" t="n">
        <v>0</v>
      </c>
      <c r="AB136" s="133" t="n">
        <f aca="false">U136-T136+AY136</f>
        <v>107</v>
      </c>
      <c r="AC136" s="134" t="n">
        <f aca="false">T136-S136</f>
        <v>-57</v>
      </c>
      <c r="AD136" s="127" t="n">
        <v>140</v>
      </c>
      <c r="AE136" s="135" t="n">
        <f aca="false">IF(AD136&gt;0, U136/(AD136*24),"no data")</f>
        <v>0.958035714285714</v>
      </c>
      <c r="AF136" s="136" t="n">
        <f aca="false">IF(Q136&gt;0,Q136/24,"no data")</f>
        <v>145.625</v>
      </c>
      <c r="AG136" s="135" t="n">
        <f aca="false">IF(T136&gt;0,(T136/Q136),"no data")</f>
        <v>0.890414878397711</v>
      </c>
      <c r="AH136" s="137" t="n">
        <f aca="false">(1440-((V136*W136)+(X136*Y136)+(Z136*AA136))/(V136+X136+Z136))/1440</f>
        <v>1</v>
      </c>
      <c r="AI136" s="138" t="n">
        <f aca="false">IF(T136&gt;0,(1440-((W136*V136+AS136*AT136)+(Y136*X136+AU136*AV136)+(Z136*AA136+AW136*AX136))/(V136+X136+Z136))/1440,"no data")</f>
        <v>0.944444444444444</v>
      </c>
      <c r="AJ136" s="175" t="n">
        <v>8.535</v>
      </c>
      <c r="AK136" s="227" t="n">
        <v>142.72</v>
      </c>
      <c r="AL136" s="154" t="n">
        <f aca="false">AJ136*AK136</f>
        <v>1218.1152</v>
      </c>
      <c r="AM136" s="110" t="n">
        <v>27.571</v>
      </c>
      <c r="AN136" s="127" t="n">
        <v>943</v>
      </c>
      <c r="AO136" s="140" t="n">
        <f aca="false">AM136*AN136</f>
        <v>25999.453</v>
      </c>
      <c r="AP136" s="141" t="n">
        <f aca="false">IF(T136&gt;0,((((AJ136*AK136)+(AM136*AN136))/(T136*1000))*1000000),"no data")</f>
        <v>8746.00520565553</v>
      </c>
      <c r="AQ136" s="154" t="n">
        <f aca="false">R136/24</f>
        <v>132.041666666667</v>
      </c>
      <c r="AR136" s="154"/>
      <c r="AS136" s="127" t="n">
        <v>0</v>
      </c>
      <c r="AT136" s="127" t="n">
        <v>0</v>
      </c>
      <c r="AU136" s="127" t="n">
        <v>0</v>
      </c>
      <c r="AV136" s="127" t="n">
        <v>0</v>
      </c>
      <c r="AW136" s="127" t="n">
        <v>16</v>
      </c>
      <c r="AX136" s="127" t="n">
        <v>720</v>
      </c>
      <c r="AY136" s="127" t="n">
        <v>0</v>
      </c>
      <c r="BA136" s="145" t="n">
        <v>1007</v>
      </c>
      <c r="BB136" s="145" t="n">
        <v>1012</v>
      </c>
      <c r="BC136" s="145" t="n">
        <v>1200</v>
      </c>
      <c r="BD136" s="145" t="n">
        <f aca="false">BB136-BA136</f>
        <v>5</v>
      </c>
      <c r="BE136" s="147" t="n">
        <f aca="false">AP136</f>
        <v>8746.00520565553</v>
      </c>
      <c r="BF136" s="147" t="n">
        <f aca="false">BC136/24</f>
        <v>50</v>
      </c>
      <c r="BG136" s="148" t="n">
        <v>1.059</v>
      </c>
      <c r="BH136" s="149" t="n">
        <v>0.983</v>
      </c>
      <c r="BI136" s="147" t="n">
        <v>28.9</v>
      </c>
      <c r="BJ136" s="145" t="n">
        <v>27.06</v>
      </c>
      <c r="BK136" s="145" t="n">
        <v>22.6</v>
      </c>
      <c r="BL136" s="145" t="n">
        <v>24.1</v>
      </c>
      <c r="BM136" s="145" t="n">
        <v>990.8</v>
      </c>
      <c r="BN136" s="145" t="n">
        <v>50</v>
      </c>
      <c r="BO136" s="150" t="n">
        <v>0.9316</v>
      </c>
      <c r="BP136" s="147" t="n">
        <v>93.69</v>
      </c>
      <c r="BQ136" s="147" t="n">
        <v>86</v>
      </c>
      <c r="BR136" s="114" t="n">
        <f aca="false">BQ136-BP136</f>
        <v>-7.69</v>
      </c>
      <c r="BS136" s="145" t="n">
        <v>12634</v>
      </c>
      <c r="BT136" s="145" t="n">
        <v>12769</v>
      </c>
      <c r="BU136" s="116" t="n">
        <f aca="false">BT136-BS136</f>
        <v>135</v>
      </c>
      <c r="BV136" s="145" t="n">
        <f aca="false">BG136+BH136</f>
        <v>2.042</v>
      </c>
      <c r="BW136" s="147" t="n">
        <v>24</v>
      </c>
      <c r="BX136" s="147" t="n">
        <v>24</v>
      </c>
      <c r="BZ136" s="147" t="n">
        <v>24</v>
      </c>
      <c r="CA136" s="147" t="n">
        <v>7.1</v>
      </c>
    </row>
    <row r="137" customFormat="false" ht="13.8" hidden="false" customHeight="false" outlineLevel="0" collapsed="false">
      <c r="A137" s="226"/>
      <c r="B137" s="85" t="n">
        <v>42867</v>
      </c>
      <c r="C137" s="125" t="n">
        <v>95</v>
      </c>
      <c r="D137" s="126" t="n">
        <v>0.43</v>
      </c>
      <c r="E137" s="127" t="n">
        <v>107</v>
      </c>
      <c r="F137" s="127" t="n">
        <v>82</v>
      </c>
      <c r="G137" s="127" t="n">
        <v>24</v>
      </c>
      <c r="H137" s="127" t="n">
        <v>0</v>
      </c>
      <c r="I137" s="127" t="n">
        <v>24</v>
      </c>
      <c r="J137" s="127" t="n">
        <v>0</v>
      </c>
      <c r="K137" s="129" t="n">
        <v>0</v>
      </c>
      <c r="L137" s="129" t="n">
        <v>0</v>
      </c>
      <c r="M137" s="129" t="n">
        <v>0</v>
      </c>
      <c r="N137" s="129" t="n">
        <v>0</v>
      </c>
      <c r="O137" s="129" t="n">
        <v>12</v>
      </c>
      <c r="P137" s="129" t="n">
        <v>0</v>
      </c>
      <c r="Q137" s="130" t="n">
        <v>3451</v>
      </c>
      <c r="R137" s="131" t="n">
        <v>3160</v>
      </c>
      <c r="S137" s="131" t="n">
        <v>3160</v>
      </c>
      <c r="T137" s="132" t="n">
        <v>3099</v>
      </c>
      <c r="U137" s="132" t="n">
        <v>3206</v>
      </c>
      <c r="V137" s="127" t="n">
        <v>42</v>
      </c>
      <c r="W137" s="127" t="n">
        <v>0</v>
      </c>
      <c r="X137" s="127" t="n">
        <v>42</v>
      </c>
      <c r="Y137" s="127" t="n">
        <v>0</v>
      </c>
      <c r="Z137" s="127" t="n">
        <v>60</v>
      </c>
      <c r="AA137" s="127" t="n">
        <v>0</v>
      </c>
      <c r="AB137" s="133" t="n">
        <f aca="false">U137-T137+AY137</f>
        <v>107</v>
      </c>
      <c r="AC137" s="134" t="n">
        <f aca="false">T137-S137</f>
        <v>-61</v>
      </c>
      <c r="AD137" s="127" t="n">
        <v>142</v>
      </c>
      <c r="AE137" s="135" t="n">
        <f aca="false">IF(AD137&gt;0, U137/(AD137*24),"no data")</f>
        <v>0.940727699530516</v>
      </c>
      <c r="AF137" s="136" t="n">
        <f aca="false">IF(Q137&gt;0,Q137/24,"no data")</f>
        <v>143.791666666667</v>
      </c>
      <c r="AG137" s="135" t="n">
        <f aca="false">IF(T137&gt;0,(T137/Q137),"no data")</f>
        <v>0.898000579542162</v>
      </c>
      <c r="AH137" s="137" t="n">
        <f aca="false">(1440-((V137*W137)+(X137*Y137)+(Z137*AA137))/(V137+X137+Z137))/1440</f>
        <v>1</v>
      </c>
      <c r="AI137" s="138" t="n">
        <f aca="false">IF(T137&gt;0,(1440-((W137*V137+AS137*AT137)+(Y137*X137+AU137*AV137)+(Z137*AA137+AW137*AX137))/(V137+X137+Z137))/1440,"no data")</f>
        <v>0.944444444444444</v>
      </c>
      <c r="AJ137" s="175" t="n">
        <v>8.565</v>
      </c>
      <c r="AK137" s="227" t="n">
        <v>145.1</v>
      </c>
      <c r="AL137" s="154" t="n">
        <f aca="false">AJ137*AK137</f>
        <v>1242.7815</v>
      </c>
      <c r="AM137" s="110" t="n">
        <v>27.465</v>
      </c>
      <c r="AN137" s="127" t="n">
        <v>943</v>
      </c>
      <c r="AO137" s="140" t="n">
        <f aca="false">AM137*AN137</f>
        <v>25899.495</v>
      </c>
      <c r="AP137" s="141" t="n">
        <f aca="false">IF(T137&gt;0,((((AJ137*AK137)+(AM137*AN137))/(T137*1000))*1000000),"no data")</f>
        <v>8758.39835430784</v>
      </c>
      <c r="AQ137" s="154" t="n">
        <f aca="false">R137/24</f>
        <v>131.666666666667</v>
      </c>
      <c r="AR137" s="154"/>
      <c r="AS137" s="127" t="n">
        <v>0</v>
      </c>
      <c r="AT137" s="127" t="n">
        <v>0</v>
      </c>
      <c r="AU137" s="127" t="n">
        <v>0</v>
      </c>
      <c r="AV137" s="127" t="n">
        <v>0</v>
      </c>
      <c r="AW137" s="127" t="n">
        <v>16</v>
      </c>
      <c r="AX137" s="127" t="n">
        <v>720</v>
      </c>
      <c r="AY137" s="127" t="n">
        <v>0</v>
      </c>
      <c r="BA137" s="145" t="n">
        <v>991</v>
      </c>
      <c r="BB137" s="145" t="n">
        <v>1005</v>
      </c>
      <c r="BC137" s="145" t="n">
        <v>1210</v>
      </c>
      <c r="BD137" s="145" t="n">
        <f aca="false">BB137-BA137</f>
        <v>14</v>
      </c>
      <c r="BE137" s="147" t="n">
        <f aca="false">AP137</f>
        <v>8758.39835430784</v>
      </c>
      <c r="BF137" s="147" t="n">
        <f aca="false">BC137/24</f>
        <v>50.4166666666667</v>
      </c>
      <c r="BG137" s="148" t="n">
        <v>1.154</v>
      </c>
      <c r="BH137" s="149" t="n">
        <v>1.152</v>
      </c>
      <c r="BI137" s="147" t="n">
        <v>28.4</v>
      </c>
      <c r="BJ137" s="145" t="n">
        <v>26.8</v>
      </c>
      <c r="BK137" s="145" t="n">
        <v>22.5</v>
      </c>
      <c r="BL137" s="145" t="n">
        <v>24.1</v>
      </c>
      <c r="BM137" s="145" t="n">
        <v>990.8</v>
      </c>
      <c r="BN137" s="145" t="n">
        <v>50.09</v>
      </c>
      <c r="BO137" s="150" t="n">
        <v>0.931</v>
      </c>
      <c r="BP137" s="147" t="n">
        <v>92.89</v>
      </c>
      <c r="BQ137" s="147" t="n">
        <v>85.9</v>
      </c>
      <c r="BR137" s="114" t="n">
        <f aca="false">BQ137-BP137</f>
        <v>-6.99</v>
      </c>
      <c r="BS137" s="145" t="n">
        <v>12704</v>
      </c>
      <c r="BT137" s="145" t="n">
        <v>12811</v>
      </c>
      <c r="BU137" s="116" t="n">
        <f aca="false">BT137-BS137</f>
        <v>107</v>
      </c>
      <c r="BV137" s="145" t="n">
        <f aca="false">BG137+BH137</f>
        <v>2.306</v>
      </c>
      <c r="BW137" s="147" t="n">
        <v>24</v>
      </c>
      <c r="BX137" s="147" t="n">
        <v>24</v>
      </c>
      <c r="BZ137" s="147" t="n">
        <v>24</v>
      </c>
      <c r="CA137" s="147" t="n">
        <v>7.4</v>
      </c>
    </row>
    <row r="138" customFormat="false" ht="13.8" hidden="false" customHeight="false" outlineLevel="0" collapsed="false">
      <c r="A138" s="226"/>
      <c r="B138" s="85" t="n">
        <v>42868</v>
      </c>
      <c r="C138" s="125" t="n">
        <v>95</v>
      </c>
      <c r="D138" s="126" t="n">
        <v>0.39</v>
      </c>
      <c r="E138" s="127" t="n">
        <v>107</v>
      </c>
      <c r="F138" s="127" t="n">
        <v>82</v>
      </c>
      <c r="G138" s="127" t="n">
        <v>24</v>
      </c>
      <c r="H138" s="127" t="n">
        <v>0</v>
      </c>
      <c r="I138" s="127" t="n">
        <v>24</v>
      </c>
      <c r="J138" s="127" t="n">
        <v>0</v>
      </c>
      <c r="K138" s="127" t="n">
        <v>0</v>
      </c>
      <c r="L138" s="127" t="n">
        <v>0</v>
      </c>
      <c r="M138" s="156" t="n">
        <v>0</v>
      </c>
      <c r="N138" s="156" t="n">
        <v>0</v>
      </c>
      <c r="O138" s="156" t="n">
        <v>12</v>
      </c>
      <c r="P138" s="156" t="n">
        <v>0</v>
      </c>
      <c r="Q138" s="130" t="n">
        <v>3447</v>
      </c>
      <c r="R138" s="131" t="n">
        <v>3157</v>
      </c>
      <c r="S138" s="131" t="n">
        <v>3157</v>
      </c>
      <c r="T138" s="132" t="n">
        <v>3096</v>
      </c>
      <c r="U138" s="132" t="n">
        <v>3205</v>
      </c>
      <c r="V138" s="127" t="n">
        <v>42</v>
      </c>
      <c r="W138" s="127" t="n">
        <v>0</v>
      </c>
      <c r="X138" s="127" t="n">
        <v>42</v>
      </c>
      <c r="Y138" s="127" t="n">
        <v>0</v>
      </c>
      <c r="Z138" s="127" t="n">
        <v>60</v>
      </c>
      <c r="AA138" s="127" t="n">
        <v>0</v>
      </c>
      <c r="AB138" s="133" t="n">
        <f aca="false">U138-T138+AY138</f>
        <v>109</v>
      </c>
      <c r="AC138" s="134" t="n">
        <f aca="false">T138-S138</f>
        <v>-61</v>
      </c>
      <c r="AD138" s="127" t="n">
        <v>141</v>
      </c>
      <c r="AE138" s="135" t="n">
        <f aca="false">IF(AD138&gt;0, U138/(AD138*24),"no data")</f>
        <v>0.94710401891253</v>
      </c>
      <c r="AF138" s="136" t="n">
        <f aca="false">IF(Q138&gt;0,Q138/24,"no data")</f>
        <v>143.625</v>
      </c>
      <c r="AG138" s="135" t="n">
        <f aca="false">IF(T138&gt;0,(T138/Q138),"no data")</f>
        <v>0.898172323759791</v>
      </c>
      <c r="AH138" s="137" t="n">
        <f aca="false">(1440-((V138*W138)+(X138*Y138)+(Z138*AA138))/(V138+X138+Z138))/1440</f>
        <v>1</v>
      </c>
      <c r="AI138" s="138" t="n">
        <f aca="false">IF(T138&gt;0,(1440-((W138*V138+AS138*AT138)+(Y138*X138+AU138*AV138)+(Z138*AA138+AW138*AX138))/(V138+X138+Z138))/1440,"no data")</f>
        <v>0.944444444444444</v>
      </c>
      <c r="AJ138" s="175" t="n">
        <v>8.57</v>
      </c>
      <c r="AK138" s="227" t="n">
        <v>146.81</v>
      </c>
      <c r="AL138" s="154" t="n">
        <f aca="false">AJ138*AK138</f>
        <v>1258.1617</v>
      </c>
      <c r="AM138" s="110" t="n">
        <v>27.441</v>
      </c>
      <c r="AN138" s="127" t="n">
        <v>942</v>
      </c>
      <c r="AO138" s="140" t="n">
        <f aca="false">AM138*AN138</f>
        <v>25849.422</v>
      </c>
      <c r="AP138" s="141" t="n">
        <f aca="false">IF(T138&gt;0,((((AJ138*AK138)+(AM138*AN138))/(T138*1000))*1000000),"no data")</f>
        <v>8755.67948966408</v>
      </c>
      <c r="AQ138" s="154" t="n">
        <f aca="false">R138/24</f>
        <v>131.541666666667</v>
      </c>
      <c r="AR138" s="154"/>
      <c r="AS138" s="127" t="n">
        <v>0</v>
      </c>
      <c r="AT138" s="127" t="n">
        <v>0</v>
      </c>
      <c r="AU138" s="127" t="n">
        <v>0</v>
      </c>
      <c r="AV138" s="127" t="n">
        <v>0</v>
      </c>
      <c r="AW138" s="144" t="n">
        <v>16</v>
      </c>
      <c r="AX138" s="127" t="n">
        <v>720</v>
      </c>
      <c r="AY138" s="127" t="n">
        <v>0</v>
      </c>
      <c r="BA138" s="145" t="n">
        <v>987</v>
      </c>
      <c r="BB138" s="145" t="n">
        <v>1008</v>
      </c>
      <c r="BC138" s="145" t="n">
        <v>1210</v>
      </c>
      <c r="BD138" s="145" t="n">
        <f aca="false">BB138-BA138</f>
        <v>21</v>
      </c>
      <c r="BE138" s="147" t="n">
        <f aca="false">AP138</f>
        <v>8755.67948966408</v>
      </c>
      <c r="BF138" s="147" t="n">
        <f aca="false">BC138/24</f>
        <v>50.4166666666667</v>
      </c>
      <c r="BG138" s="148" t="n">
        <v>1.137</v>
      </c>
      <c r="BH138" s="149" t="n">
        <v>1.137</v>
      </c>
      <c r="BI138" s="147" t="n">
        <v>28.6</v>
      </c>
      <c r="BJ138" s="145" t="n">
        <v>26.7</v>
      </c>
      <c r="BK138" s="145" t="n">
        <v>22.5</v>
      </c>
      <c r="BL138" s="145" t="n">
        <v>24.1</v>
      </c>
      <c r="BM138" s="145" t="n">
        <v>988</v>
      </c>
      <c r="BN138" s="145" t="n">
        <v>50.08</v>
      </c>
      <c r="BO138" s="150" t="n">
        <v>0.9304</v>
      </c>
      <c r="BP138" s="147" t="n">
        <v>92.16</v>
      </c>
      <c r="BQ138" s="147" t="n">
        <v>85.7</v>
      </c>
      <c r="BR138" s="114" t="n">
        <f aca="false">BQ138-BP138</f>
        <v>-6.45999999999999</v>
      </c>
      <c r="BS138" s="145" t="n">
        <v>12720</v>
      </c>
      <c r="BT138" s="145" t="n">
        <v>12793</v>
      </c>
      <c r="BU138" s="116" t="n">
        <f aca="false">BT138-BS138</f>
        <v>73</v>
      </c>
      <c r="BV138" s="145" t="n">
        <f aca="false">BG138+BH138</f>
        <v>2.274</v>
      </c>
      <c r="BW138" s="147" t="n">
        <v>23</v>
      </c>
      <c r="BX138" s="147" t="n">
        <v>23</v>
      </c>
      <c r="BZ138" s="147" t="n">
        <v>24</v>
      </c>
      <c r="CA138" s="147" t="n">
        <v>7.5</v>
      </c>
    </row>
    <row r="139" customFormat="false" ht="13.8" hidden="false" customHeight="false" outlineLevel="0" collapsed="false">
      <c r="A139" s="226" t="s">
        <v>106</v>
      </c>
      <c r="B139" s="85" t="n">
        <v>42869</v>
      </c>
      <c r="C139" s="86" t="n">
        <v>97.2</v>
      </c>
      <c r="D139" s="214" t="n">
        <v>0.387</v>
      </c>
      <c r="E139" s="88" t="n">
        <v>109</v>
      </c>
      <c r="F139" s="88" t="n">
        <v>85</v>
      </c>
      <c r="G139" s="88" t="n">
        <v>22</v>
      </c>
      <c r="H139" s="88" t="n">
        <v>22</v>
      </c>
      <c r="I139" s="88" t="n">
        <v>22</v>
      </c>
      <c r="J139" s="88" t="n">
        <v>47</v>
      </c>
      <c r="K139" s="88" t="n">
        <v>0</v>
      </c>
      <c r="L139" s="88" t="n">
        <v>0</v>
      </c>
      <c r="M139" s="90" t="n">
        <v>0</v>
      </c>
      <c r="N139" s="90" t="n">
        <v>0</v>
      </c>
      <c r="O139" s="90" t="n">
        <v>0</v>
      </c>
      <c r="P139" s="90" t="n">
        <v>0</v>
      </c>
      <c r="Q139" s="157" t="n">
        <v>3419</v>
      </c>
      <c r="R139" s="91" t="n">
        <v>2979</v>
      </c>
      <c r="S139" s="91" t="n">
        <v>2979</v>
      </c>
      <c r="T139" s="158" t="n">
        <v>2679</v>
      </c>
      <c r="U139" s="92" t="n">
        <v>2773</v>
      </c>
      <c r="V139" s="88" t="n">
        <v>42</v>
      </c>
      <c r="W139" s="88" t="n">
        <v>98</v>
      </c>
      <c r="X139" s="88" t="n">
        <v>42</v>
      </c>
      <c r="Y139" s="88" t="n">
        <v>73</v>
      </c>
      <c r="Z139" s="88" t="n">
        <v>60</v>
      </c>
      <c r="AA139" s="88" t="n">
        <v>110</v>
      </c>
      <c r="AB139" s="93" t="n">
        <f aca="false">U139-T139+AY139</f>
        <v>94</v>
      </c>
      <c r="AC139" s="94" t="n">
        <f aca="false">T139-S139</f>
        <v>-300</v>
      </c>
      <c r="AD139" s="88" t="n">
        <v>128</v>
      </c>
      <c r="AE139" s="95" t="n">
        <f aca="false">IF(AD139&gt;0, U139/(AD139*24),"no data")</f>
        <v>0.902669270833333</v>
      </c>
      <c r="AF139" s="96" t="n">
        <f aca="false">IF(Q139&gt;0,Q139/24,"no data")</f>
        <v>142.458333333333</v>
      </c>
      <c r="AG139" s="95" t="n">
        <f aca="false">IF(T139&gt;0,(T139/Q139),"no data")</f>
        <v>0.783562445159403</v>
      </c>
      <c r="AH139" s="97" t="n">
        <f aca="false">(1440-((V139*W139)+(X139*Y139)+(Z139*AA139))/(V139+X139+Z139))/1440</f>
        <v>0.93353587962963</v>
      </c>
      <c r="AI139" s="98" t="n">
        <f aca="false">IF(T139&gt;0,(1440-((W139*V139+AS139*AT139)+(Y139*X139+AU139*AV139)+(Z139*AA139+AW139*AX139))/(V139+X139+Z139))/1440,"no data")</f>
        <v>0.813816550925926</v>
      </c>
      <c r="AJ139" s="110" t="n">
        <v>8.561</v>
      </c>
      <c r="AK139" s="230" t="n">
        <v>144.12</v>
      </c>
      <c r="AL139" s="101" t="n">
        <f aca="false">AJ139*AK139</f>
        <v>1233.81132</v>
      </c>
      <c r="AM139" s="110" t="n">
        <v>23.751</v>
      </c>
      <c r="AN139" s="88" t="n">
        <v>942</v>
      </c>
      <c r="AO139" s="103" t="n">
        <f aca="false">AM139*AN139</f>
        <v>22373.442</v>
      </c>
      <c r="AP139" s="104" t="n">
        <f aca="false">IF(T139&gt;0,((((AJ139*AK139)+(AM139*AN139))/(T139*1000))*1000000),"no data")</f>
        <v>8811.96465845465</v>
      </c>
      <c r="AQ139" s="101" t="n">
        <f aca="false">R139/24</f>
        <v>124.125</v>
      </c>
      <c r="AR139" s="101"/>
      <c r="AS139" s="88" t="n">
        <v>24</v>
      </c>
      <c r="AT139" s="106" t="n">
        <v>22</v>
      </c>
      <c r="AU139" s="106" t="n">
        <v>21</v>
      </c>
      <c r="AV139" s="88" t="n">
        <v>17</v>
      </c>
      <c r="AW139" s="106" t="n">
        <v>18</v>
      </c>
      <c r="AX139" s="88" t="n">
        <v>1330</v>
      </c>
      <c r="AY139" s="88" t="n">
        <v>0</v>
      </c>
      <c r="BA139" s="107" t="n">
        <v>906</v>
      </c>
      <c r="BB139" s="107" t="n">
        <v>944</v>
      </c>
      <c r="BC139" s="107" t="n">
        <v>923</v>
      </c>
      <c r="BD139" s="107" t="n">
        <f aca="false">BB139-BA139</f>
        <v>38</v>
      </c>
      <c r="BE139" s="107" t="n">
        <f aca="false">AP139</f>
        <v>8811.96465845465</v>
      </c>
      <c r="BF139" s="159" t="n">
        <f aca="false">BC139/24</f>
        <v>38.4583333333333</v>
      </c>
      <c r="BG139" s="160" t="n">
        <v>0</v>
      </c>
      <c r="BH139" s="161" t="n">
        <v>0</v>
      </c>
      <c r="BI139" s="108" t="n">
        <v>28.5</v>
      </c>
      <c r="BJ139" s="107" t="n">
        <v>24.7</v>
      </c>
      <c r="BK139" s="107" t="n">
        <v>21.3</v>
      </c>
      <c r="BL139" s="107" t="n">
        <v>22.4</v>
      </c>
      <c r="BM139" s="107" t="n">
        <v>985.2</v>
      </c>
      <c r="BN139" s="107" t="n">
        <v>50.07</v>
      </c>
      <c r="BO139" s="122" t="n">
        <v>0.9315</v>
      </c>
      <c r="BP139" s="108" t="n">
        <v>92.3</v>
      </c>
      <c r="BQ139" s="108" t="n">
        <v>85.8</v>
      </c>
      <c r="BR139" s="114" t="n">
        <f aca="false">BQ139-BP139</f>
        <v>-6.5</v>
      </c>
      <c r="BS139" s="107" t="n">
        <v>12740</v>
      </c>
      <c r="BT139" s="107" t="n">
        <v>12811</v>
      </c>
      <c r="BU139" s="116" t="n">
        <f aca="false">BT139-BS139</f>
        <v>71</v>
      </c>
      <c r="BV139" s="107" t="n">
        <f aca="false">BG139+BH139</f>
        <v>0</v>
      </c>
      <c r="BW139" s="108" t="n">
        <v>0</v>
      </c>
      <c r="BX139" s="108" t="n">
        <v>0</v>
      </c>
      <c r="BZ139" s="108" t="n">
        <v>21.03</v>
      </c>
      <c r="CA139" s="108" t="n">
        <v>7.47</v>
      </c>
    </row>
    <row r="140" customFormat="false" ht="13.8" hidden="false" customHeight="false" outlineLevel="0" collapsed="false">
      <c r="A140" s="226"/>
      <c r="B140" s="85" t="n">
        <v>42870</v>
      </c>
      <c r="C140" s="86" t="n">
        <v>97.6</v>
      </c>
      <c r="D140" s="214" t="n">
        <v>0.379</v>
      </c>
      <c r="E140" s="88" t="n">
        <v>108</v>
      </c>
      <c r="F140" s="88" t="n">
        <v>87</v>
      </c>
      <c r="G140" s="88" t="n">
        <v>24</v>
      </c>
      <c r="H140" s="88" t="n">
        <v>0</v>
      </c>
      <c r="I140" s="88" t="n">
        <v>24</v>
      </c>
      <c r="J140" s="88" t="n">
        <v>0</v>
      </c>
      <c r="K140" s="90" t="n">
        <v>0</v>
      </c>
      <c r="L140" s="90" t="n">
        <v>0</v>
      </c>
      <c r="M140" s="90" t="n">
        <v>0</v>
      </c>
      <c r="N140" s="90" t="n">
        <v>0</v>
      </c>
      <c r="O140" s="90" t="n">
        <v>12</v>
      </c>
      <c r="P140" s="90" t="n">
        <v>0</v>
      </c>
      <c r="Q140" s="157" t="n">
        <v>3423</v>
      </c>
      <c r="R140" s="91" t="n">
        <v>3122</v>
      </c>
      <c r="S140" s="91" t="n">
        <v>3122</v>
      </c>
      <c r="T140" s="158" t="n">
        <v>3052</v>
      </c>
      <c r="U140" s="92" t="n">
        <v>3162</v>
      </c>
      <c r="V140" s="88" t="n">
        <v>41</v>
      </c>
      <c r="W140" s="88" t="n">
        <v>0</v>
      </c>
      <c r="X140" s="88" t="n">
        <v>42</v>
      </c>
      <c r="Y140" s="88" t="n">
        <v>0</v>
      </c>
      <c r="Z140" s="88" t="n">
        <v>60</v>
      </c>
      <c r="AA140" s="88" t="n">
        <v>0</v>
      </c>
      <c r="AB140" s="93" t="n">
        <f aca="false">U140-T140+AY140</f>
        <v>110</v>
      </c>
      <c r="AC140" s="94" t="n">
        <f aca="false">T140-S140</f>
        <v>-70</v>
      </c>
      <c r="AD140" s="88" t="n">
        <v>140</v>
      </c>
      <c r="AE140" s="95" t="n">
        <f aca="false">IF(AD140&gt;0, U140/(AD140*24),"no data")</f>
        <v>0.941071428571429</v>
      </c>
      <c r="AF140" s="96" t="n">
        <f aca="false">IF(Q140&gt;0,Q140/24,"no data")</f>
        <v>142.625</v>
      </c>
      <c r="AG140" s="95" t="n">
        <f aca="false">IF(T140&gt;0,(T140/Q140),"no data")</f>
        <v>0.89161554192229</v>
      </c>
      <c r="AH140" s="97" t="n">
        <f aca="false">(1440-((V140*W140)+(X140*Y140)+(Z140*AA140))/(V140+X140+Z140))/1440</f>
        <v>1</v>
      </c>
      <c r="AI140" s="98" t="n">
        <f aca="false">IF(T140&gt;0,(1440-((W140*V140+AS140*AT140)+(Y140*X140+AU140*AV140)+(Z140*AA140+AW140*AX140))/(V140+X140+Z140))/1440,"no data")</f>
        <v>0.937062937062937</v>
      </c>
      <c r="AJ140" s="110" t="n">
        <v>8.524</v>
      </c>
      <c r="AK140" s="230" t="n">
        <v>148.06</v>
      </c>
      <c r="AL140" s="101" t="n">
        <f aca="false">AJ140*AK140</f>
        <v>1262.06344</v>
      </c>
      <c r="AM140" s="110" t="n">
        <v>27.055</v>
      </c>
      <c r="AN140" s="88" t="n">
        <v>941</v>
      </c>
      <c r="AO140" s="103" t="n">
        <f aca="false">AM140*AN140</f>
        <v>25458.755</v>
      </c>
      <c r="AP140" s="104" t="n">
        <f aca="false">IF(T140&gt;0,((((AJ140*AK140)+(AM140*AN140))/(T140*1000))*1000000),"no data")</f>
        <v>8755.1829750983</v>
      </c>
      <c r="AQ140" s="101" t="n">
        <f aca="false">R140/24</f>
        <v>130.083333333333</v>
      </c>
      <c r="AR140" s="101"/>
      <c r="AS140" s="88" t="n">
        <v>0</v>
      </c>
      <c r="AT140" s="106" t="n">
        <v>0</v>
      </c>
      <c r="AU140" s="106" t="n">
        <v>0</v>
      </c>
      <c r="AV140" s="88" t="n">
        <v>0</v>
      </c>
      <c r="AW140" s="106" t="n">
        <v>18</v>
      </c>
      <c r="AX140" s="88" t="n">
        <v>720</v>
      </c>
      <c r="AY140" s="88" t="n">
        <v>0</v>
      </c>
      <c r="BA140" s="107" t="n">
        <v>974</v>
      </c>
      <c r="BB140" s="107" t="n">
        <v>1006</v>
      </c>
      <c r="BC140" s="107" t="n">
        <v>1182</v>
      </c>
      <c r="BD140" s="107" t="n">
        <f aca="false">BB140-BA140</f>
        <v>32</v>
      </c>
      <c r="BE140" s="107" t="n">
        <f aca="false">AP140</f>
        <v>8755.1829750983</v>
      </c>
      <c r="BF140" s="159" t="n">
        <f aca="false">BC140/24</f>
        <v>49.25</v>
      </c>
      <c r="BG140" s="109" t="n">
        <v>1.004</v>
      </c>
      <c r="BH140" s="110" t="n">
        <v>1.004</v>
      </c>
      <c r="BI140" s="111" t="n">
        <v>28.3</v>
      </c>
      <c r="BJ140" s="112" t="n">
        <v>26.4</v>
      </c>
      <c r="BK140" s="112" t="n">
        <v>22.5</v>
      </c>
      <c r="BL140" s="112" t="n">
        <v>23.9</v>
      </c>
      <c r="BM140" s="112" t="n">
        <v>983.88</v>
      </c>
      <c r="BN140" s="111" t="n">
        <v>50.1</v>
      </c>
      <c r="BO140" s="113" t="n">
        <v>0.9298</v>
      </c>
      <c r="BP140" s="108" t="n">
        <v>91.6</v>
      </c>
      <c r="BQ140" s="108" t="n">
        <v>85.7</v>
      </c>
      <c r="BR140" s="114" t="n">
        <f aca="false">BQ140-BP140</f>
        <v>-5.89999999999999</v>
      </c>
      <c r="BS140" s="107" t="n">
        <v>12764</v>
      </c>
      <c r="BT140" s="107" t="n">
        <v>12791</v>
      </c>
      <c r="BU140" s="116" t="n">
        <f aca="false">BT140-BS140</f>
        <v>27</v>
      </c>
      <c r="BV140" s="107" t="n">
        <f aca="false">BG140+BH140</f>
        <v>2.008</v>
      </c>
      <c r="BW140" s="108" t="n">
        <v>13</v>
      </c>
      <c r="BX140" s="108" t="n">
        <v>13</v>
      </c>
      <c r="BY140" s="5"/>
      <c r="BZ140" s="108" t="n">
        <v>24</v>
      </c>
      <c r="CA140" s="108" t="n">
        <v>6.47</v>
      </c>
    </row>
    <row r="141" customFormat="false" ht="13.8" hidden="false" customHeight="false" outlineLevel="0" collapsed="false">
      <c r="A141" s="226"/>
      <c r="B141" s="85" t="n">
        <v>42871</v>
      </c>
      <c r="C141" s="86" t="n">
        <v>93.7</v>
      </c>
      <c r="D141" s="214" t="n">
        <v>0.428</v>
      </c>
      <c r="E141" s="88" t="n">
        <v>105</v>
      </c>
      <c r="F141" s="88" t="n">
        <v>81</v>
      </c>
      <c r="G141" s="88" t="n">
        <v>24</v>
      </c>
      <c r="H141" s="88" t="n">
        <v>0</v>
      </c>
      <c r="I141" s="88" t="n">
        <v>24</v>
      </c>
      <c r="J141" s="88" t="n">
        <v>0</v>
      </c>
      <c r="K141" s="90" t="n">
        <v>0</v>
      </c>
      <c r="L141" s="90" t="n">
        <v>0</v>
      </c>
      <c r="M141" s="90" t="n">
        <v>0</v>
      </c>
      <c r="N141" s="90" t="n">
        <v>0</v>
      </c>
      <c r="O141" s="90" t="n">
        <v>12</v>
      </c>
      <c r="P141" s="90" t="n">
        <v>0</v>
      </c>
      <c r="Q141" s="157" t="n">
        <v>3468</v>
      </c>
      <c r="R141" s="91" t="n">
        <v>3164</v>
      </c>
      <c r="S141" s="91" t="n">
        <v>3164</v>
      </c>
      <c r="T141" s="158" t="n">
        <v>3104</v>
      </c>
      <c r="U141" s="92" t="n">
        <v>3213</v>
      </c>
      <c r="V141" s="88" t="n">
        <v>42</v>
      </c>
      <c r="W141" s="88" t="n">
        <v>0</v>
      </c>
      <c r="X141" s="88" t="n">
        <v>42</v>
      </c>
      <c r="Y141" s="88" t="n">
        <v>0</v>
      </c>
      <c r="Z141" s="88" t="n">
        <v>60</v>
      </c>
      <c r="AA141" s="88" t="n">
        <v>0</v>
      </c>
      <c r="AB141" s="93" t="n">
        <f aca="false">U141-T141+AY141</f>
        <v>109</v>
      </c>
      <c r="AC141" s="94" t="n">
        <f aca="false">T141-S141</f>
        <v>-60</v>
      </c>
      <c r="AD141" s="88" t="n">
        <v>143</v>
      </c>
      <c r="AE141" s="95" t="n">
        <f aca="false">IF(AD141&gt;0, U141/(AD141*24),"no data")</f>
        <v>0.936188811188811</v>
      </c>
      <c r="AF141" s="96" t="n">
        <f aca="false">IF(Q141&gt;0,Q141/24,"no data")</f>
        <v>144.5</v>
      </c>
      <c r="AG141" s="95" t="n">
        <f aca="false">IF(T141&gt;0,(T141/Q141),"no data")</f>
        <v>0.895040369088812</v>
      </c>
      <c r="AH141" s="97" t="n">
        <f aca="false">(1440-((V141*W141)+(X141*Y141)+(Z141*AA141))/(V141+X141+Z141))/1440</f>
        <v>1</v>
      </c>
      <c r="AI141" s="98" t="n">
        <f aca="false">IF(T141&gt;0,(1440-((W141*V141+AS141*AT141)+(Y141*X141+AU141*AV141)+(Z141*AA141+AW141*AX141))/(V141+X141+Z141))/1440,"no data")</f>
        <v>0.944444444444444</v>
      </c>
      <c r="AJ141" s="110" t="n">
        <v>8.469</v>
      </c>
      <c r="AK141" s="230" t="n">
        <v>147.71</v>
      </c>
      <c r="AL141" s="101" t="n">
        <f aca="false">AJ141*AK141</f>
        <v>1250.95599</v>
      </c>
      <c r="AM141" s="110" t="n">
        <v>27.551</v>
      </c>
      <c r="AN141" s="88" t="n">
        <v>942</v>
      </c>
      <c r="AO141" s="103" t="n">
        <f aca="false">AM141*AN141</f>
        <v>25953.042</v>
      </c>
      <c r="AP141" s="104" t="n">
        <f aca="false">IF(T141&gt;0,((((AJ141*AK141)+(AM141*AN141))/(T141*1000))*1000000),"no data")</f>
        <v>8764.17461018041</v>
      </c>
      <c r="AQ141" s="101" t="n">
        <f aca="false">R141/24</f>
        <v>131.833333333333</v>
      </c>
      <c r="AR141" s="101"/>
      <c r="AS141" s="88" t="n">
        <v>0</v>
      </c>
      <c r="AT141" s="106" t="n">
        <v>0</v>
      </c>
      <c r="AU141" s="106" t="n">
        <v>0</v>
      </c>
      <c r="AV141" s="88" t="n">
        <v>0</v>
      </c>
      <c r="AW141" s="106" t="n">
        <v>16</v>
      </c>
      <c r="AX141" s="88" t="n">
        <v>720</v>
      </c>
      <c r="AY141" s="88" t="n">
        <v>0</v>
      </c>
      <c r="BA141" s="107" t="n">
        <v>982</v>
      </c>
      <c r="BB141" s="107" t="n">
        <v>1014</v>
      </c>
      <c r="BC141" s="107" t="n">
        <v>1217</v>
      </c>
      <c r="BD141" s="107" t="n">
        <f aca="false">BB141-BA141</f>
        <v>32</v>
      </c>
      <c r="BE141" s="107" t="n">
        <f aca="false">AP141</f>
        <v>8764.17461018041</v>
      </c>
      <c r="BF141" s="159" t="n">
        <f aca="false">BC141/24</f>
        <v>50.7083333333333</v>
      </c>
      <c r="BG141" s="109" t="n">
        <v>1.16</v>
      </c>
      <c r="BH141" s="110" t="n">
        <v>1.16</v>
      </c>
      <c r="BI141" s="111" t="n">
        <v>29.3</v>
      </c>
      <c r="BJ141" s="112" t="n">
        <v>26.5</v>
      </c>
      <c r="BK141" s="112" t="n">
        <v>22.5</v>
      </c>
      <c r="BL141" s="112" t="n">
        <v>24.1</v>
      </c>
      <c r="BM141" s="163" t="n">
        <v>983.7</v>
      </c>
      <c r="BN141" s="111" t="n">
        <v>50.14</v>
      </c>
      <c r="BO141" s="113" t="n">
        <v>0.9303</v>
      </c>
      <c r="BP141" s="108" t="n">
        <v>91.6</v>
      </c>
      <c r="BQ141" s="108" t="n">
        <v>85.9</v>
      </c>
      <c r="BR141" s="114" t="n">
        <f aca="false">BQ141-BP141</f>
        <v>-5.69999999999999</v>
      </c>
      <c r="BS141" s="107" t="n">
        <v>12719</v>
      </c>
      <c r="BT141" s="107" t="n">
        <v>12675</v>
      </c>
      <c r="BU141" s="116" t="n">
        <f aca="false">BT141-BS141</f>
        <v>-44</v>
      </c>
      <c r="BV141" s="107" t="n">
        <f aca="false">BG141+BH141</f>
        <v>2.32</v>
      </c>
      <c r="BW141" s="108" t="n">
        <v>24</v>
      </c>
      <c r="BX141" s="108" t="n">
        <v>24</v>
      </c>
      <c r="BY141" s="5"/>
      <c r="BZ141" s="108" t="n">
        <v>15.2</v>
      </c>
      <c r="CA141" s="108" t="n">
        <v>6.23</v>
      </c>
    </row>
    <row r="142" customFormat="false" ht="13.8" hidden="false" customHeight="false" outlineLevel="0" collapsed="false">
      <c r="A142" s="226"/>
      <c r="B142" s="85" t="n">
        <v>42872</v>
      </c>
      <c r="C142" s="86" t="n">
        <v>89.4</v>
      </c>
      <c r="D142" s="214" t="n">
        <v>0.501</v>
      </c>
      <c r="E142" s="88" t="n">
        <v>99</v>
      </c>
      <c r="F142" s="88" t="n">
        <v>78</v>
      </c>
      <c r="G142" s="88" t="n">
        <v>24</v>
      </c>
      <c r="H142" s="88" t="n">
        <v>0</v>
      </c>
      <c r="I142" s="88" t="n">
        <v>24</v>
      </c>
      <c r="J142" s="88" t="n">
        <v>0</v>
      </c>
      <c r="K142" s="90" t="n">
        <v>0</v>
      </c>
      <c r="L142" s="90" t="n">
        <v>0</v>
      </c>
      <c r="M142" s="90" t="n">
        <v>0</v>
      </c>
      <c r="N142" s="90" t="n">
        <v>0</v>
      </c>
      <c r="O142" s="90" t="n">
        <v>12</v>
      </c>
      <c r="P142" s="90" t="n">
        <v>0</v>
      </c>
      <c r="Q142" s="164" t="n">
        <v>3502</v>
      </c>
      <c r="R142" s="91" t="n">
        <v>3194</v>
      </c>
      <c r="S142" s="91" t="n">
        <v>3194</v>
      </c>
      <c r="T142" s="158" t="n">
        <v>3133</v>
      </c>
      <c r="U142" s="92" t="n">
        <v>3241</v>
      </c>
      <c r="V142" s="88" t="n">
        <v>42</v>
      </c>
      <c r="W142" s="88" t="n">
        <v>0</v>
      </c>
      <c r="X142" s="88" t="n">
        <v>42</v>
      </c>
      <c r="Y142" s="88" t="n">
        <v>0</v>
      </c>
      <c r="Z142" s="88" t="n">
        <v>60</v>
      </c>
      <c r="AA142" s="88" t="n">
        <v>0</v>
      </c>
      <c r="AB142" s="93" t="n">
        <f aca="false">U142-T142+AY142</f>
        <v>108</v>
      </c>
      <c r="AC142" s="94" t="n">
        <f aca="false">T142-S142</f>
        <v>-61</v>
      </c>
      <c r="AD142" s="88" t="n">
        <v>141</v>
      </c>
      <c r="AE142" s="95" t="n">
        <f aca="false">IF(AD142&gt;0, U142/(AD142*24),"no data")</f>
        <v>0.95774231678487</v>
      </c>
      <c r="AF142" s="96" t="n">
        <f aca="false">IF(Q142&gt;0,Q142/24,"no data")</f>
        <v>145.916666666667</v>
      </c>
      <c r="AG142" s="95" t="n">
        <f aca="false">IF(T142&gt;0,(T142/Q142),"no data")</f>
        <v>0.894631639063392</v>
      </c>
      <c r="AH142" s="97" t="n">
        <f aca="false">(1440-((V142*W142)+(X142*Y142)+(Z142*AA142))/(V142+X142+Z142))/1440</f>
        <v>1</v>
      </c>
      <c r="AI142" s="98" t="n">
        <f aca="false">IF(T142&gt;0,(1440-((W142*V142+AS142*AT142)+(Y142*X142+AU142*AV142)+(Z142*AA142+AW142*AX142))/(V142+X142+Z142))/1440,"no data")</f>
        <v>0.947916666666667</v>
      </c>
      <c r="AJ142" s="110" t="n">
        <v>8.44</v>
      </c>
      <c r="AK142" s="230" t="n">
        <v>144.97</v>
      </c>
      <c r="AL142" s="101" t="n">
        <f aca="false">AJ142*AK142</f>
        <v>1223.5468</v>
      </c>
      <c r="AM142" s="110" t="n">
        <v>27.782</v>
      </c>
      <c r="AN142" s="88" t="n">
        <v>943</v>
      </c>
      <c r="AO142" s="103" t="n">
        <f aca="false">AM142*AN142</f>
        <v>26198.426</v>
      </c>
      <c r="AP142" s="104" t="n">
        <f aca="false">IF(T142&gt;0,((((AJ142*AK142)+(AM142*AN142))/(T142*1000))*1000000),"no data")</f>
        <v>8752.62457708267</v>
      </c>
      <c r="AQ142" s="101" t="n">
        <f aca="false">R142/24</f>
        <v>133.083333333333</v>
      </c>
      <c r="AR142" s="101"/>
      <c r="AS142" s="88" t="n">
        <v>0</v>
      </c>
      <c r="AT142" s="106" t="n">
        <v>0</v>
      </c>
      <c r="AU142" s="106" t="n">
        <v>0</v>
      </c>
      <c r="AV142" s="88" t="n">
        <v>0</v>
      </c>
      <c r="AW142" s="106" t="n">
        <v>15</v>
      </c>
      <c r="AX142" s="88" t="n">
        <v>720</v>
      </c>
      <c r="AY142" s="88" t="n">
        <v>0</v>
      </c>
      <c r="BA142" s="107" t="n">
        <v>1008</v>
      </c>
      <c r="BB142" s="107" t="n">
        <v>1013</v>
      </c>
      <c r="BC142" s="107" t="n">
        <v>1220</v>
      </c>
      <c r="BD142" s="107" t="n">
        <f aca="false">BB142-BA142</f>
        <v>5</v>
      </c>
      <c r="BE142" s="107" t="n">
        <f aca="false">AP142</f>
        <v>8752.62457708267</v>
      </c>
      <c r="BF142" s="159" t="n">
        <f aca="false">BC142/24</f>
        <v>50.8333333333333</v>
      </c>
      <c r="BG142" s="109" t="n">
        <v>1.187</v>
      </c>
      <c r="BH142" s="110" t="n">
        <v>1.185</v>
      </c>
      <c r="BI142" s="111" t="n">
        <v>29.3</v>
      </c>
      <c r="BJ142" s="112" t="n">
        <v>27.05</v>
      </c>
      <c r="BK142" s="112" t="n">
        <v>22.51</v>
      </c>
      <c r="BL142" s="112" t="n">
        <v>24.29</v>
      </c>
      <c r="BM142" s="112" t="n">
        <v>985.63</v>
      </c>
      <c r="BN142" s="111" t="n">
        <v>50.14</v>
      </c>
      <c r="BO142" s="113" t="n">
        <v>0.9303</v>
      </c>
      <c r="BP142" s="108" t="n">
        <v>93.95</v>
      </c>
      <c r="BQ142" s="108" t="n">
        <v>86.27</v>
      </c>
      <c r="BR142" s="114" t="n">
        <f aca="false">BQ142-BP142</f>
        <v>-7.68000000000001</v>
      </c>
      <c r="BS142" s="107" t="n">
        <v>12630</v>
      </c>
      <c r="BT142" s="107" t="n">
        <v>12622</v>
      </c>
      <c r="BU142" s="116" t="n">
        <f aca="false">BT142-BS142</f>
        <v>-8</v>
      </c>
      <c r="BV142" s="107" t="n">
        <f aca="false">BG142+BH142</f>
        <v>2.372</v>
      </c>
      <c r="BW142" s="108" t="n">
        <v>24</v>
      </c>
      <c r="BX142" s="108" t="n">
        <v>24</v>
      </c>
      <c r="BZ142" s="108" t="n">
        <v>24</v>
      </c>
      <c r="CA142" s="108" t="n">
        <v>7.22</v>
      </c>
    </row>
    <row r="143" customFormat="false" ht="13.8" hidden="false" customHeight="false" outlineLevel="0" collapsed="false">
      <c r="A143" s="226"/>
      <c r="B143" s="85" t="n">
        <v>42873</v>
      </c>
      <c r="C143" s="86" t="n">
        <v>94.1</v>
      </c>
      <c r="D143" s="214" t="n">
        <v>0.463</v>
      </c>
      <c r="E143" s="89" t="n">
        <v>106</v>
      </c>
      <c r="F143" s="89" t="n">
        <v>82</v>
      </c>
      <c r="G143" s="89" t="n">
        <v>24</v>
      </c>
      <c r="H143" s="89" t="n">
        <v>0</v>
      </c>
      <c r="I143" s="89" t="n">
        <v>24</v>
      </c>
      <c r="J143" s="89" t="n">
        <v>0</v>
      </c>
      <c r="K143" s="89" t="n">
        <v>0</v>
      </c>
      <c r="L143" s="89" t="n">
        <v>0</v>
      </c>
      <c r="M143" s="89" t="n">
        <v>0</v>
      </c>
      <c r="N143" s="89" t="n">
        <v>0</v>
      </c>
      <c r="O143" s="89" t="n">
        <v>12</v>
      </c>
      <c r="P143" s="89" t="n">
        <v>0</v>
      </c>
      <c r="Q143" s="164" t="n">
        <v>3455</v>
      </c>
      <c r="R143" s="91" t="n">
        <v>3153</v>
      </c>
      <c r="S143" s="94" t="n">
        <v>3153</v>
      </c>
      <c r="T143" s="165" t="n">
        <v>3086</v>
      </c>
      <c r="U143" s="165" t="n">
        <v>3194</v>
      </c>
      <c r="V143" s="89" t="n">
        <v>41</v>
      </c>
      <c r="W143" s="89" t="n">
        <v>0</v>
      </c>
      <c r="X143" s="89" t="n">
        <v>41</v>
      </c>
      <c r="Y143" s="89" t="n">
        <v>0</v>
      </c>
      <c r="Z143" s="89" t="n">
        <v>60</v>
      </c>
      <c r="AA143" s="89" t="n">
        <v>0</v>
      </c>
      <c r="AB143" s="93" t="n">
        <f aca="false">U143-T143+AY143</f>
        <v>108</v>
      </c>
      <c r="AC143" s="94" t="n">
        <f aca="false">T143-S143</f>
        <v>-67</v>
      </c>
      <c r="AD143" s="89" t="n">
        <v>143</v>
      </c>
      <c r="AE143" s="95" t="n">
        <f aca="false">IF(AD143&gt;0, U143/(AD143*24),"no data")</f>
        <v>0.930652680652681</v>
      </c>
      <c r="AF143" s="96" t="n">
        <f aca="false">IF(Q143&gt;0,Q143/24,"no data")</f>
        <v>143.958333333333</v>
      </c>
      <c r="AG143" s="95" t="n">
        <f aca="false">IF(T143&gt;0,(T143/Q143),"no data")</f>
        <v>0.893198263386397</v>
      </c>
      <c r="AH143" s="97" t="n">
        <f aca="false">(1440-((V143*W143)+(X143*Y143)+(Z143*AA143))/(V143+X143+Z143))/1440</f>
        <v>1</v>
      </c>
      <c r="AI143" s="98" t="n">
        <f aca="false">IF(T143&gt;0,(1440-((W143*V143+AS143*AT143)+(Y143*X143+AU143*AV143)+(Z143*AA143+AW143*AX143))/(V143+X143+Z143))/1440,"no data")</f>
        <v>0.943661971830986</v>
      </c>
      <c r="AJ143" s="166" t="n">
        <v>8.515</v>
      </c>
      <c r="AK143" s="168" t="n">
        <v>145.27</v>
      </c>
      <c r="AL143" s="101" t="n">
        <f aca="false">AJ143*AK143</f>
        <v>1236.97405</v>
      </c>
      <c r="AM143" s="110" t="n">
        <v>27.375</v>
      </c>
      <c r="AN143" s="89" t="n">
        <v>942</v>
      </c>
      <c r="AO143" s="103" t="n">
        <f aca="false">AM143*AN143</f>
        <v>25787.25</v>
      </c>
      <c r="AP143" s="104" t="n">
        <f aca="false">IF(T143&gt;0,((((AJ143*AK143)+(AM143*AN143))/(T143*1000))*1000000),"no data")</f>
        <v>8757.03954957874</v>
      </c>
      <c r="AQ143" s="168" t="n">
        <f aca="false">R143/24</f>
        <v>131.375</v>
      </c>
      <c r="AR143" s="168"/>
      <c r="AS143" s="89" t="n">
        <v>0</v>
      </c>
      <c r="AT143" s="89" t="n">
        <v>0</v>
      </c>
      <c r="AU143" s="89" t="n">
        <v>0</v>
      </c>
      <c r="AV143" s="89" t="n">
        <v>0</v>
      </c>
      <c r="AW143" s="89" t="n">
        <v>16</v>
      </c>
      <c r="AX143" s="89" t="n">
        <v>720</v>
      </c>
      <c r="AY143" s="89" t="n">
        <v>0</v>
      </c>
      <c r="BA143" s="89" t="n">
        <v>979</v>
      </c>
      <c r="BB143" s="89" t="n">
        <v>1000</v>
      </c>
      <c r="BC143" s="89" t="n">
        <v>1215</v>
      </c>
      <c r="BD143" s="107" t="n">
        <f aca="false">BB143-BA143</f>
        <v>21</v>
      </c>
      <c r="BE143" s="107" t="n">
        <f aca="false">AP143</f>
        <v>8757.03954957874</v>
      </c>
      <c r="BF143" s="159" t="n">
        <f aca="false">BC143/24</f>
        <v>50.625</v>
      </c>
      <c r="BG143" s="166" t="n">
        <v>1.242</v>
      </c>
      <c r="BH143" s="166" t="n">
        <v>1.215</v>
      </c>
      <c r="BI143" s="167" t="n">
        <v>28.9</v>
      </c>
      <c r="BJ143" s="167" t="n">
        <v>26.5</v>
      </c>
      <c r="BK143" s="167" t="n">
        <v>22.29</v>
      </c>
      <c r="BL143" s="167" t="n">
        <v>24.16</v>
      </c>
      <c r="BM143" s="168" t="n">
        <v>985.21</v>
      </c>
      <c r="BN143" s="168" t="n">
        <v>50.09</v>
      </c>
      <c r="BO143" s="169" t="n">
        <v>0.9304</v>
      </c>
      <c r="BP143" s="108" t="n">
        <v>92.22</v>
      </c>
      <c r="BQ143" s="108" t="n">
        <v>86.09</v>
      </c>
      <c r="BR143" s="114" t="n">
        <f aca="false">BQ143-BP143</f>
        <v>-6.13</v>
      </c>
      <c r="BS143" s="115" t="n">
        <v>12743</v>
      </c>
      <c r="BT143" s="115" t="n">
        <v>12701</v>
      </c>
      <c r="BU143" s="116" t="n">
        <f aca="false">BT143-BS143</f>
        <v>-42</v>
      </c>
      <c r="BV143" s="107" t="n">
        <f aca="false">BG143+BH143</f>
        <v>2.457</v>
      </c>
      <c r="BW143" s="168" t="n">
        <v>24</v>
      </c>
      <c r="BX143" s="168" t="n">
        <v>24</v>
      </c>
      <c r="BZ143" s="168" t="n">
        <v>14.43</v>
      </c>
      <c r="CA143" s="168" t="n">
        <v>5.77</v>
      </c>
    </row>
    <row r="144" customFormat="false" ht="13.8" hidden="false" customHeight="false" outlineLevel="0" collapsed="false">
      <c r="A144" s="226"/>
      <c r="B144" s="85" t="n">
        <v>42874</v>
      </c>
      <c r="C144" s="86" t="n">
        <v>97.5</v>
      </c>
      <c r="D144" s="214" t="n">
        <v>0.389</v>
      </c>
      <c r="E144" s="170" t="n">
        <v>109</v>
      </c>
      <c r="F144" s="170" t="n">
        <v>85</v>
      </c>
      <c r="G144" s="88" t="n">
        <v>24</v>
      </c>
      <c r="H144" s="88" t="n">
        <v>0</v>
      </c>
      <c r="I144" s="88" t="n">
        <v>24</v>
      </c>
      <c r="J144" s="88" t="n">
        <v>0</v>
      </c>
      <c r="K144" s="90" t="n">
        <v>0</v>
      </c>
      <c r="L144" s="90" t="n">
        <v>0</v>
      </c>
      <c r="M144" s="90" t="n">
        <v>0</v>
      </c>
      <c r="N144" s="90" t="n">
        <v>0</v>
      </c>
      <c r="O144" s="90" t="n">
        <v>12</v>
      </c>
      <c r="P144" s="90" t="n">
        <v>0</v>
      </c>
      <c r="Q144" s="164" t="n">
        <v>3420</v>
      </c>
      <c r="R144" s="91" t="n">
        <v>3153</v>
      </c>
      <c r="S144" s="171" t="n">
        <v>3153</v>
      </c>
      <c r="T144" s="92" t="n">
        <v>3085</v>
      </c>
      <c r="U144" s="92" t="n">
        <v>3191</v>
      </c>
      <c r="V144" s="88" t="n">
        <v>40</v>
      </c>
      <c r="W144" s="88" t="n">
        <v>0</v>
      </c>
      <c r="X144" s="88" t="n">
        <v>42</v>
      </c>
      <c r="Y144" s="88" t="n">
        <v>0</v>
      </c>
      <c r="Z144" s="88" t="n">
        <v>60</v>
      </c>
      <c r="AA144" s="88" t="n">
        <v>0</v>
      </c>
      <c r="AB144" s="93" t="n">
        <f aca="false">U144-T144+AY144</f>
        <v>106</v>
      </c>
      <c r="AC144" s="94" t="n">
        <f aca="false">T144-S144</f>
        <v>-68</v>
      </c>
      <c r="AD144" s="89" t="n">
        <v>141</v>
      </c>
      <c r="AE144" s="95" t="n">
        <f aca="false">IF(AD144&gt;0, U144/(AD144*24),"no data")</f>
        <v>0.942966903073286</v>
      </c>
      <c r="AF144" s="96" t="n">
        <f aca="false">IF(Q144&gt;0,Q144/24,"no data")</f>
        <v>142.5</v>
      </c>
      <c r="AG144" s="95" t="n">
        <f aca="false">IF(T144&gt;0,(T144/Q144),"no data")</f>
        <v>0.902046783625731</v>
      </c>
      <c r="AH144" s="97" t="n">
        <f aca="false">(1440-((V144*W144)+(X144*Y144)+(Z144*AA144))/(V144+X144+Z144))/1440</f>
        <v>1</v>
      </c>
      <c r="AI144" s="98" t="n">
        <f aca="false">IF(T144&gt;0,(1440-((W144*V144+AS144*AT144)+(Y144*X144+AU144*AV144)+(Z144*AA144+AW144*AX144))/(V144+X144+Z144))/1440,"no data")</f>
        <v>0.943661971830986</v>
      </c>
      <c r="AJ144" s="110" t="n">
        <v>8.513</v>
      </c>
      <c r="AK144" s="230" t="n">
        <v>147.12</v>
      </c>
      <c r="AL144" s="101" t="n">
        <f aca="false">AJ144*AK144</f>
        <v>1252.43256</v>
      </c>
      <c r="AM144" s="110" t="n">
        <v>27.285</v>
      </c>
      <c r="AN144" s="88" t="n">
        <v>945</v>
      </c>
      <c r="AO144" s="103" t="n">
        <f aca="false">AM144*AN144</f>
        <v>25784.325</v>
      </c>
      <c r="AP144" s="104" t="n">
        <f aca="false">IF(T144&gt;0,((((AJ144*AK144)+(AM144*AN144))/(T144*1000))*1000000),"no data")</f>
        <v>8763.94086223663</v>
      </c>
      <c r="AQ144" s="101" t="n">
        <f aca="false">R144/24</f>
        <v>131.375</v>
      </c>
      <c r="AR144" s="101"/>
      <c r="AS144" s="88" t="n">
        <v>0</v>
      </c>
      <c r="AT144" s="106" t="n">
        <v>0</v>
      </c>
      <c r="AU144" s="106" t="n">
        <v>0</v>
      </c>
      <c r="AV144" s="88" t="n">
        <v>0</v>
      </c>
      <c r="AW144" s="106" t="n">
        <v>16</v>
      </c>
      <c r="AX144" s="88" t="n">
        <v>720</v>
      </c>
      <c r="AY144" s="88" t="n">
        <v>0</v>
      </c>
      <c r="BA144" s="107" t="n">
        <v>968</v>
      </c>
      <c r="BB144" s="107" t="n">
        <v>996</v>
      </c>
      <c r="BC144" s="107" t="n">
        <v>1227</v>
      </c>
      <c r="BD144" s="107" t="n">
        <f aca="false">BB144-BA144</f>
        <v>28</v>
      </c>
      <c r="BE144" s="107" t="n">
        <f aca="false">AP144</f>
        <v>8763.94086223663</v>
      </c>
      <c r="BF144" s="159" t="n">
        <f aca="false">BC144/24</f>
        <v>51.125</v>
      </c>
      <c r="BG144" s="109" t="n">
        <v>1.284</v>
      </c>
      <c r="BH144" s="110" t="n">
        <v>1.234</v>
      </c>
      <c r="BI144" s="111" t="n">
        <v>28.05</v>
      </c>
      <c r="BJ144" s="112" t="n">
        <v>26.23</v>
      </c>
      <c r="BK144" s="112" t="n">
        <v>22.15</v>
      </c>
      <c r="BL144" s="112" t="n">
        <v>24.12</v>
      </c>
      <c r="BM144" s="112" t="n">
        <v>984.17</v>
      </c>
      <c r="BN144" s="111" t="n">
        <v>50.1</v>
      </c>
      <c r="BO144" s="113" t="n">
        <v>0.9299</v>
      </c>
      <c r="BP144" s="108" t="n">
        <v>91.06</v>
      </c>
      <c r="BQ144" s="108" t="n">
        <v>85.83</v>
      </c>
      <c r="BR144" s="114" t="n">
        <f aca="false">BQ144-BP144</f>
        <v>-5.23</v>
      </c>
      <c r="BS144" s="115" t="n">
        <v>12749</v>
      </c>
      <c r="BT144" s="115" t="n">
        <v>12651</v>
      </c>
      <c r="BU144" s="116" t="n">
        <f aca="false">BT144-BS144</f>
        <v>-98</v>
      </c>
      <c r="BV144" s="107" t="n">
        <f aca="false">BG144+BH144</f>
        <v>2.518</v>
      </c>
      <c r="BW144" s="108" t="n">
        <v>24</v>
      </c>
      <c r="BX144" s="108" t="n">
        <v>24</v>
      </c>
      <c r="BZ144" s="108" t="n">
        <v>11.83</v>
      </c>
      <c r="CA144" s="108" t="n">
        <v>5.5</v>
      </c>
    </row>
    <row r="145" customFormat="false" ht="13.8" hidden="false" customHeight="false" outlineLevel="0" collapsed="false">
      <c r="A145" s="226"/>
      <c r="B145" s="85" t="n">
        <v>42875</v>
      </c>
      <c r="C145" s="86" t="n">
        <v>95.98</v>
      </c>
      <c r="D145" s="214" t="n">
        <v>0.3941</v>
      </c>
      <c r="E145" s="89" t="n">
        <v>106</v>
      </c>
      <c r="F145" s="89" t="n">
        <v>84</v>
      </c>
      <c r="G145" s="88" t="n">
        <v>24</v>
      </c>
      <c r="H145" s="88" t="n">
        <v>0</v>
      </c>
      <c r="I145" s="88" t="n">
        <v>24</v>
      </c>
      <c r="J145" s="88" t="n">
        <v>0</v>
      </c>
      <c r="K145" s="90" t="n">
        <v>0</v>
      </c>
      <c r="L145" s="90" t="n">
        <v>0</v>
      </c>
      <c r="M145" s="90" t="n">
        <v>0</v>
      </c>
      <c r="N145" s="90" t="n">
        <v>0</v>
      </c>
      <c r="O145" s="90" t="n">
        <v>12</v>
      </c>
      <c r="P145" s="90" t="n">
        <v>0</v>
      </c>
      <c r="Q145" s="164" t="n">
        <v>3437</v>
      </c>
      <c r="R145" s="91" t="n">
        <v>3163</v>
      </c>
      <c r="S145" s="91" t="n">
        <v>3163</v>
      </c>
      <c r="T145" s="92" t="n">
        <v>3098</v>
      </c>
      <c r="U145" s="92" t="n">
        <v>3208</v>
      </c>
      <c r="V145" s="88" t="n">
        <v>41</v>
      </c>
      <c r="W145" s="89" t="n">
        <v>0</v>
      </c>
      <c r="X145" s="89" t="n">
        <v>42</v>
      </c>
      <c r="Y145" s="89" t="n">
        <v>0</v>
      </c>
      <c r="Z145" s="89" t="n">
        <v>60</v>
      </c>
      <c r="AA145" s="89" t="n">
        <v>0</v>
      </c>
      <c r="AB145" s="93" t="n">
        <f aca="false">U145-T145+AY145</f>
        <v>110</v>
      </c>
      <c r="AC145" s="94" t="n">
        <f aca="false">T145-S145</f>
        <v>-65</v>
      </c>
      <c r="AD145" s="89" t="n">
        <v>142</v>
      </c>
      <c r="AE145" s="95" t="n">
        <f aca="false">IF(AD145&gt;0, U145/(AD145*24),"no data")</f>
        <v>0.94131455399061</v>
      </c>
      <c r="AF145" s="96" t="n">
        <f aca="false">IF(Q145&gt;0,Q145/24,"no data")</f>
        <v>143.208333333333</v>
      </c>
      <c r="AG145" s="95" t="n">
        <f aca="false">IF(T145&gt;0,(T145/Q145),"no data")</f>
        <v>0.901367471632237</v>
      </c>
      <c r="AH145" s="97" t="n">
        <f aca="false">(1440-((V145*W145)+(X145*Y145)+(Z145*AA145))/(V145+X145+Z145))/1440</f>
        <v>1</v>
      </c>
      <c r="AI145" s="98" t="n">
        <f aca="false">IF(T145&gt;0,(1440-((W145*V145+AS145*AT145)+(Y145*X145+AU145*AV145)+(Z145*AA145+AW145*AX145))/(V145+X145+Z145))/1440,"no data")</f>
        <v>0.944055944055944</v>
      </c>
      <c r="AJ145" s="110" t="n">
        <v>8.557</v>
      </c>
      <c r="AK145" s="230" t="n">
        <v>148.35</v>
      </c>
      <c r="AL145" s="101" t="n">
        <f aca="false">AJ145*AK145</f>
        <v>1269.43095</v>
      </c>
      <c r="AM145" s="110" t="n">
        <v>27.398</v>
      </c>
      <c r="AN145" s="88" t="n">
        <v>944</v>
      </c>
      <c r="AO145" s="103" t="n">
        <f aca="false">AM145*AN145</f>
        <v>25863.712</v>
      </c>
      <c r="AP145" s="104" t="n">
        <f aca="false">IF(T145&gt;0,((((AJ145*AK145)+(AM145*AN145))/(T145*1000))*1000000),"no data")</f>
        <v>8758.27725952227</v>
      </c>
      <c r="AQ145" s="101" t="n">
        <f aca="false">R145/24</f>
        <v>131.791666666667</v>
      </c>
      <c r="AR145" s="101"/>
      <c r="AS145" s="88" t="n">
        <v>0</v>
      </c>
      <c r="AT145" s="106" t="n">
        <v>0</v>
      </c>
      <c r="AU145" s="106" t="n">
        <v>0</v>
      </c>
      <c r="AV145" s="88" t="n">
        <v>0</v>
      </c>
      <c r="AW145" s="106" t="n">
        <v>16</v>
      </c>
      <c r="AX145" s="88" t="n">
        <v>720</v>
      </c>
      <c r="AY145" s="88" t="n">
        <v>0</v>
      </c>
      <c r="BA145" s="107" t="n">
        <v>979</v>
      </c>
      <c r="BB145" s="107" t="n">
        <v>1006</v>
      </c>
      <c r="BC145" s="107" t="n">
        <v>1223</v>
      </c>
      <c r="BD145" s="107" t="n">
        <f aca="false">BB145-BA145</f>
        <v>27</v>
      </c>
      <c r="BE145" s="107" t="n">
        <f aca="false">AP145</f>
        <v>8758.27725952227</v>
      </c>
      <c r="BF145" s="159" t="n">
        <f aca="false">BC145/24</f>
        <v>50.9583333333333</v>
      </c>
      <c r="BG145" s="109" t="n">
        <v>1.227</v>
      </c>
      <c r="BH145" s="110" t="n">
        <v>1.181</v>
      </c>
      <c r="BI145" s="111" t="n">
        <v>28.41</v>
      </c>
      <c r="BJ145" s="112" t="n">
        <v>26.48</v>
      </c>
      <c r="BK145" s="112" t="n">
        <v>22.37</v>
      </c>
      <c r="BL145" s="112" t="n">
        <v>24.06</v>
      </c>
      <c r="BM145" s="112" t="n">
        <v>983.42</v>
      </c>
      <c r="BN145" s="111" t="n">
        <v>50.11</v>
      </c>
      <c r="BO145" s="113" t="n">
        <v>0.9301</v>
      </c>
      <c r="BP145" s="108" t="n">
        <v>91.9</v>
      </c>
      <c r="BQ145" s="108" t="n">
        <v>85.86</v>
      </c>
      <c r="BR145" s="114" t="n">
        <f aca="false">BQ145-BP145</f>
        <v>-6.04000000000001</v>
      </c>
      <c r="BS145" s="115" t="n">
        <v>12721</v>
      </c>
      <c r="BT145" s="115" t="n">
        <v>12644</v>
      </c>
      <c r="BU145" s="116" t="n">
        <f aca="false">BT145-BS145</f>
        <v>-77</v>
      </c>
      <c r="BV145" s="107" t="n">
        <f aca="false">BG145+BH145</f>
        <v>2.408</v>
      </c>
      <c r="BW145" s="108" t="n">
        <v>23.1</v>
      </c>
      <c r="BX145" s="108" t="n">
        <v>23.116</v>
      </c>
      <c r="BZ145" s="108" t="n">
        <v>24</v>
      </c>
      <c r="CA145" s="108" t="n">
        <v>6.78</v>
      </c>
    </row>
    <row r="146" customFormat="false" ht="13.8" hidden="false" customHeight="false" outlineLevel="0" collapsed="false">
      <c r="A146" s="226" t="s">
        <v>107</v>
      </c>
      <c r="B146" s="85" t="n">
        <v>42876</v>
      </c>
      <c r="C146" s="125" t="n">
        <v>88.92</v>
      </c>
      <c r="D146" s="126" t="n">
        <v>0.4469</v>
      </c>
      <c r="E146" s="128" t="n">
        <v>97</v>
      </c>
      <c r="F146" s="128" t="n">
        <v>82</v>
      </c>
      <c r="G146" s="128" t="n">
        <v>24</v>
      </c>
      <c r="H146" s="128" t="n">
        <v>0</v>
      </c>
      <c r="I146" s="128" t="n">
        <v>24</v>
      </c>
      <c r="J146" s="128" t="n">
        <v>0</v>
      </c>
      <c r="K146" s="172" t="n">
        <v>0</v>
      </c>
      <c r="L146" s="172" t="n">
        <v>0</v>
      </c>
      <c r="M146" s="172" t="n">
        <v>0</v>
      </c>
      <c r="N146" s="172" t="n">
        <v>0</v>
      </c>
      <c r="O146" s="172" t="n">
        <v>0</v>
      </c>
      <c r="P146" s="172" t="n">
        <v>0</v>
      </c>
      <c r="Q146" s="173" t="n">
        <v>3514</v>
      </c>
      <c r="R146" s="131" t="n">
        <v>3021</v>
      </c>
      <c r="S146" s="131" t="n">
        <v>3021</v>
      </c>
      <c r="T146" s="132" t="n">
        <v>2954</v>
      </c>
      <c r="U146" s="132" t="n">
        <v>3052</v>
      </c>
      <c r="V146" s="128" t="n">
        <v>42</v>
      </c>
      <c r="W146" s="128" t="n">
        <v>0</v>
      </c>
      <c r="X146" s="128" t="n">
        <v>43</v>
      </c>
      <c r="Y146" s="128" t="n">
        <v>0</v>
      </c>
      <c r="Z146" s="128" t="n">
        <v>60</v>
      </c>
      <c r="AA146" s="128" t="n">
        <v>0</v>
      </c>
      <c r="AB146" s="133" t="n">
        <f aca="false">U146-T146+AY146</f>
        <v>98</v>
      </c>
      <c r="AC146" s="134" t="n">
        <f aca="false">T146-S146</f>
        <v>-67</v>
      </c>
      <c r="AD146" s="128" t="n">
        <v>130</v>
      </c>
      <c r="AE146" s="135" t="n">
        <f aca="false">IF(AD146&gt;0, U146/(AD146*24),"no data")</f>
        <v>0.978205128205128</v>
      </c>
      <c r="AF146" s="136" t="n">
        <f aca="false">IF(Q146&gt;0,Q146/24,"no data")</f>
        <v>146.416666666667</v>
      </c>
      <c r="AG146" s="135" t="n">
        <f aca="false">IF(T146&gt;0,(T146/Q146),"no data")</f>
        <v>0.840637450199203</v>
      </c>
      <c r="AH146" s="137" t="n">
        <f aca="false">(1440-((V146*W146)+(X146*Y146)+(Z146*AA146))/(V146+X146+Z146))/1440</f>
        <v>1</v>
      </c>
      <c r="AI146" s="138" t="n">
        <f aca="false">IF(T146&gt;0,(1440-((W146*V146+AS146*AT146)+(Y146*X146+AU146*AV146)+(Z146*AA146+AW146*AX146))/(V146+X146+Z146))/1440,"no data")</f>
        <v>0.875862068965517</v>
      </c>
      <c r="AJ146" s="175" t="n">
        <v>8.58</v>
      </c>
      <c r="AK146" s="227" t="n">
        <v>147.85</v>
      </c>
      <c r="AL146" s="154" t="n">
        <f aca="false">AJ146*AK146</f>
        <v>1268.553</v>
      </c>
      <c r="AM146" s="110" t="n">
        <v>25.661</v>
      </c>
      <c r="AN146" s="127" t="n">
        <v>943</v>
      </c>
      <c r="AO146" s="140" t="n">
        <f aca="false">AM146*AN146</f>
        <v>24198.323</v>
      </c>
      <c r="AP146" s="141" t="n">
        <f aca="false">IF(T146&gt;0,((((AJ146*AK146)+(AM146*AN146))/(T146*1000))*1000000),"no data")</f>
        <v>8621.14962762356</v>
      </c>
      <c r="AQ146" s="154" t="n">
        <f aca="false">R146/24</f>
        <v>125.875</v>
      </c>
      <c r="AR146" s="154"/>
      <c r="AS146" s="127" t="n">
        <v>0</v>
      </c>
      <c r="AT146" s="144" t="n">
        <v>0</v>
      </c>
      <c r="AU146" s="144" t="n">
        <v>0</v>
      </c>
      <c r="AV146" s="127" t="n">
        <v>0</v>
      </c>
      <c r="AW146" s="144" t="n">
        <v>18</v>
      </c>
      <c r="AX146" s="127" t="n">
        <v>1440</v>
      </c>
      <c r="AY146" s="127" t="n">
        <v>0</v>
      </c>
      <c r="BA146" s="145" t="n">
        <v>1013</v>
      </c>
      <c r="BB146" s="145" t="n">
        <v>1022</v>
      </c>
      <c r="BC146" s="145" t="n">
        <v>1017</v>
      </c>
      <c r="BD146" s="145" t="n">
        <f aca="false">BB146-BA146</f>
        <v>9</v>
      </c>
      <c r="BE146" s="145" t="n">
        <f aca="false">AP146</f>
        <v>8621.14962762356</v>
      </c>
      <c r="BF146" s="147" t="n">
        <f aca="false">BC146/24</f>
        <v>42.375</v>
      </c>
      <c r="BG146" s="174" t="n">
        <v>0</v>
      </c>
      <c r="BH146" s="175" t="n">
        <v>0</v>
      </c>
      <c r="BI146" s="176" t="n">
        <v>29.31</v>
      </c>
      <c r="BJ146" s="177" t="n">
        <v>27.14</v>
      </c>
      <c r="BK146" s="177" t="n">
        <v>22.61</v>
      </c>
      <c r="BL146" s="177" t="n">
        <v>24.32</v>
      </c>
      <c r="BM146" s="177" t="n">
        <v>985.3</v>
      </c>
      <c r="BN146" s="177" t="n">
        <v>50.15</v>
      </c>
      <c r="BO146" s="178" t="n">
        <v>0.9302</v>
      </c>
      <c r="BP146" s="177" t="n">
        <v>93.11</v>
      </c>
      <c r="BQ146" s="177" t="n">
        <v>86.25</v>
      </c>
      <c r="BR146" s="114" t="n">
        <f aca="false">BQ146-BP146</f>
        <v>-6.86</v>
      </c>
      <c r="BS146" s="177" t="n">
        <v>12607</v>
      </c>
      <c r="BT146" s="177" t="n">
        <v>12566</v>
      </c>
      <c r="BU146" s="116" t="n">
        <f aca="false">BT146-BS146</f>
        <v>-41</v>
      </c>
      <c r="BV146" s="145" t="n">
        <f aca="false">BG146+BH146</f>
        <v>0</v>
      </c>
      <c r="BW146" s="147" t="n">
        <v>0</v>
      </c>
      <c r="BX146" s="147" t="n">
        <v>0</v>
      </c>
      <c r="BZ146" s="147" t="n">
        <v>24</v>
      </c>
      <c r="CA146" s="147" t="n">
        <v>6.51</v>
      </c>
    </row>
    <row r="147" customFormat="false" ht="13.8" hidden="false" customHeight="false" outlineLevel="0" collapsed="false">
      <c r="A147" s="226"/>
      <c r="B147" s="85" t="n">
        <v>42877</v>
      </c>
      <c r="C147" s="125" t="n">
        <v>89.89</v>
      </c>
      <c r="D147" s="126" t="n">
        <v>0.4672</v>
      </c>
      <c r="E147" s="128" t="n">
        <v>101</v>
      </c>
      <c r="F147" s="128" t="n">
        <v>77</v>
      </c>
      <c r="G147" s="128" t="n">
        <v>24</v>
      </c>
      <c r="H147" s="128" t="n">
        <v>0</v>
      </c>
      <c r="I147" s="128" t="n">
        <v>24</v>
      </c>
      <c r="J147" s="128" t="n">
        <v>0</v>
      </c>
      <c r="K147" s="172" t="n">
        <v>0</v>
      </c>
      <c r="L147" s="172" t="n">
        <v>0</v>
      </c>
      <c r="M147" s="172" t="n">
        <v>0</v>
      </c>
      <c r="N147" s="172" t="n">
        <v>0</v>
      </c>
      <c r="O147" s="172" t="n">
        <v>0</v>
      </c>
      <c r="P147" s="172" t="n">
        <v>0</v>
      </c>
      <c r="Q147" s="173" t="n">
        <v>3495</v>
      </c>
      <c r="R147" s="131" t="n">
        <v>3013</v>
      </c>
      <c r="S147" s="131" t="n">
        <v>3013</v>
      </c>
      <c r="T147" s="132" t="n">
        <v>2946</v>
      </c>
      <c r="U147" s="132" t="n">
        <v>3046</v>
      </c>
      <c r="V147" s="128" t="n">
        <v>42</v>
      </c>
      <c r="W147" s="128" t="n">
        <v>0</v>
      </c>
      <c r="X147" s="128" t="n">
        <v>43</v>
      </c>
      <c r="Y147" s="128" t="n">
        <v>0</v>
      </c>
      <c r="Z147" s="128" t="n">
        <v>60</v>
      </c>
      <c r="AA147" s="128" t="n">
        <v>0</v>
      </c>
      <c r="AB147" s="133" t="n">
        <f aca="false">U147-T147+AY147</f>
        <v>100</v>
      </c>
      <c r="AC147" s="134" t="n">
        <f aca="false">T147-S147</f>
        <v>-67</v>
      </c>
      <c r="AD147" s="128" t="n">
        <v>131</v>
      </c>
      <c r="AE147" s="135" t="n">
        <f aca="false">IF(AD147&gt;0, U147/(AD147*24),"no data")</f>
        <v>0.96882951653944</v>
      </c>
      <c r="AF147" s="136" t="n">
        <f aca="false">IF(Q147&gt;0,Q147/24,"no data")</f>
        <v>145.625</v>
      </c>
      <c r="AG147" s="135" t="n">
        <f aca="false">IF(T147&gt;0,(T147/Q147),"no data")</f>
        <v>0.842918454935622</v>
      </c>
      <c r="AH147" s="137" t="n">
        <f aca="false">(1440-((V147*W147)+(X147*Y147)+(Z147*AA147))/(V147+X147+Z147))/1440</f>
        <v>1</v>
      </c>
      <c r="AI147" s="138" t="n">
        <f aca="false">IF(T147&gt;0,(1440-((W147*V147+AS147*AT147)+(Y147*X147+AU147*AV147)+(Z147*AA147+AW147*AX147))/(V147+X147+Z147))/1440,"no data")</f>
        <v>0.882758620689655</v>
      </c>
      <c r="AJ147" s="175" t="n">
        <v>8.615</v>
      </c>
      <c r="AK147" s="154" t="n">
        <v>149.46</v>
      </c>
      <c r="AL147" s="154" t="n">
        <f aca="false">AJ147*AK147</f>
        <v>1287.5979</v>
      </c>
      <c r="AM147" s="110" t="n">
        <v>25.541</v>
      </c>
      <c r="AN147" s="127" t="n">
        <v>943</v>
      </c>
      <c r="AO147" s="140" t="n">
        <f aca="false">AM147*AN147</f>
        <v>24085.163</v>
      </c>
      <c r="AP147" s="141" t="n">
        <f aca="false">IF(T147&gt;0,((((AJ147*AK147)+(AM147*AN147))/(T147*1000))*1000000),"no data")</f>
        <v>8612.61401900882</v>
      </c>
      <c r="AQ147" s="154" t="n">
        <f aca="false">R147/24</f>
        <v>125.541666666667</v>
      </c>
      <c r="AR147" s="154"/>
      <c r="AS147" s="127" t="n">
        <v>0</v>
      </c>
      <c r="AT147" s="144" t="n">
        <v>0</v>
      </c>
      <c r="AU147" s="127" t="n">
        <v>0</v>
      </c>
      <c r="AV147" s="127" t="n">
        <v>0</v>
      </c>
      <c r="AW147" s="144" t="n">
        <v>17</v>
      </c>
      <c r="AX147" s="127" t="n">
        <v>1440</v>
      </c>
      <c r="AY147" s="127" t="n">
        <v>0</v>
      </c>
      <c r="BA147" s="145" t="n">
        <v>1008</v>
      </c>
      <c r="BB147" s="145" t="n">
        <v>1019</v>
      </c>
      <c r="BC147" s="145" t="n">
        <v>1019</v>
      </c>
      <c r="BD147" s="145" t="n">
        <f aca="false">BB147-BA147</f>
        <v>11</v>
      </c>
      <c r="BE147" s="145" t="n">
        <f aca="false">AP147</f>
        <v>8612.61401900882</v>
      </c>
      <c r="BF147" s="147" t="n">
        <f aca="false">BC147/24</f>
        <v>42.4583333333333</v>
      </c>
      <c r="BG147" s="174" t="n">
        <v>0</v>
      </c>
      <c r="BH147" s="175" t="n">
        <v>0</v>
      </c>
      <c r="BI147" s="176" t="n">
        <v>29.37</v>
      </c>
      <c r="BJ147" s="177" t="n">
        <v>27.07</v>
      </c>
      <c r="BK147" s="177" t="n">
        <v>22.64</v>
      </c>
      <c r="BL147" s="177" t="n">
        <v>24.21</v>
      </c>
      <c r="BM147" s="179" t="n">
        <v>987.96</v>
      </c>
      <c r="BN147" s="177" t="n">
        <v>50.12</v>
      </c>
      <c r="BO147" s="178" t="n">
        <v>0.9295</v>
      </c>
      <c r="BP147" s="177" t="n">
        <v>93.09</v>
      </c>
      <c r="BQ147" s="177" t="n">
        <v>86.1</v>
      </c>
      <c r="BR147" s="114" t="n">
        <f aca="false">BQ147-BP147</f>
        <v>-6.99000000000001</v>
      </c>
      <c r="BS147" s="177" t="n">
        <v>12632</v>
      </c>
      <c r="BT147" s="177" t="n">
        <v>12599</v>
      </c>
      <c r="BU147" s="116" t="n">
        <f aca="false">BT147-BS147</f>
        <v>-33</v>
      </c>
      <c r="BV147" s="145" t="n">
        <f aca="false">BG147+BH147</f>
        <v>0</v>
      </c>
      <c r="BW147" s="147" t="n">
        <v>0</v>
      </c>
      <c r="BX147" s="147" t="n">
        <v>0</v>
      </c>
      <c r="BZ147" s="147" t="n">
        <v>23.32</v>
      </c>
      <c r="CA147" s="147" t="n">
        <v>7.43</v>
      </c>
    </row>
    <row r="148" customFormat="false" ht="13.8" hidden="false" customHeight="false" outlineLevel="0" collapsed="false">
      <c r="A148" s="226"/>
      <c r="B148" s="85" t="n">
        <v>42878</v>
      </c>
      <c r="C148" s="125" t="n">
        <v>95.3</v>
      </c>
      <c r="D148" s="126" t="n">
        <v>0.427</v>
      </c>
      <c r="E148" s="128" t="n">
        <v>105</v>
      </c>
      <c r="F148" s="128" t="n">
        <v>83</v>
      </c>
      <c r="G148" s="128" t="n">
        <v>24</v>
      </c>
      <c r="H148" s="128" t="n">
        <v>0</v>
      </c>
      <c r="I148" s="128" t="n">
        <v>24</v>
      </c>
      <c r="J148" s="128" t="n">
        <v>0</v>
      </c>
      <c r="K148" s="172" t="n">
        <v>0</v>
      </c>
      <c r="L148" s="172" t="n">
        <v>0</v>
      </c>
      <c r="M148" s="172" t="n">
        <v>0</v>
      </c>
      <c r="N148" s="172" t="n">
        <v>0</v>
      </c>
      <c r="O148" s="172" t="n">
        <v>0</v>
      </c>
      <c r="P148" s="172" t="n">
        <v>0</v>
      </c>
      <c r="Q148" s="173" t="n">
        <v>3447</v>
      </c>
      <c r="R148" s="131" t="n">
        <v>2963</v>
      </c>
      <c r="S148" s="131" t="n">
        <v>2963</v>
      </c>
      <c r="T148" s="132" t="n">
        <v>2895</v>
      </c>
      <c r="U148" s="132" t="n">
        <v>2994</v>
      </c>
      <c r="V148" s="128" t="n">
        <v>41</v>
      </c>
      <c r="W148" s="128" t="n">
        <v>0</v>
      </c>
      <c r="X148" s="128" t="n">
        <v>42</v>
      </c>
      <c r="Y148" s="128" t="n">
        <v>0</v>
      </c>
      <c r="Z148" s="128" t="n">
        <v>60</v>
      </c>
      <c r="AA148" s="128" t="n">
        <v>0</v>
      </c>
      <c r="AB148" s="133" t="n">
        <f aca="false">U148-T148+AY148</f>
        <v>99</v>
      </c>
      <c r="AC148" s="134" t="n">
        <f aca="false">T148-S148</f>
        <v>-68</v>
      </c>
      <c r="AD148" s="128" t="n">
        <v>129</v>
      </c>
      <c r="AE148" s="135" t="n">
        <f aca="false">IF(AD148&gt;0, U148/(AD148*24),"no data")</f>
        <v>0.967054263565892</v>
      </c>
      <c r="AF148" s="136" t="n">
        <f aca="false">IF(Q148&gt;0,Q148/24,"no data")</f>
        <v>143.625</v>
      </c>
      <c r="AG148" s="135" t="n">
        <f aca="false">IF(T148&gt;0,(T148/Q148),"no data")</f>
        <v>0.839860748476936</v>
      </c>
      <c r="AH148" s="137" t="n">
        <f aca="false">(1440-((V148*W148)+(X148*Y148)+(Z148*AA148))/(V148+X148+Z148))/1440</f>
        <v>1</v>
      </c>
      <c r="AI148" s="138" t="n">
        <f aca="false">IF(T148&gt;0,(1440-((W148*V148+AS148*AT148)+(Y148*X148+AU148*AV148)+(Z148*AA148+AW148*AX148))/(V148+X148+Z148))/1440,"no data")</f>
        <v>0.874125874125874</v>
      </c>
      <c r="AJ148" s="175" t="n">
        <v>8.54</v>
      </c>
      <c r="AK148" s="154" t="n">
        <v>146.35</v>
      </c>
      <c r="AL148" s="154" t="n">
        <f aca="false">AJ148*AK148</f>
        <v>1249.829</v>
      </c>
      <c r="AM148" s="110" t="n">
        <v>25.108</v>
      </c>
      <c r="AN148" s="127" t="n">
        <v>943</v>
      </c>
      <c r="AO148" s="140" t="n">
        <f aca="false">AM148*AN148</f>
        <v>23676.844</v>
      </c>
      <c r="AP148" s="141" t="n">
        <f aca="false">IF(T148&gt;0,((((AJ148*AK148)+(AM148*AN148))/(T148*1000))*1000000),"no data")</f>
        <v>8610.24974093264</v>
      </c>
      <c r="AQ148" s="154" t="n">
        <f aca="false">R148/24</f>
        <v>123.458333333333</v>
      </c>
      <c r="AR148" s="154"/>
      <c r="AS148" s="127" t="n">
        <v>0</v>
      </c>
      <c r="AT148" s="144" t="n">
        <v>0</v>
      </c>
      <c r="AU148" s="144" t="n">
        <v>0</v>
      </c>
      <c r="AV148" s="127" t="n">
        <v>0</v>
      </c>
      <c r="AW148" s="144" t="n">
        <v>18</v>
      </c>
      <c r="AX148" s="127" t="n">
        <v>1440</v>
      </c>
      <c r="AY148" s="127" t="n">
        <v>0</v>
      </c>
      <c r="BA148" s="145" t="n">
        <v>985</v>
      </c>
      <c r="BB148" s="145" t="n">
        <v>1003</v>
      </c>
      <c r="BC148" s="145" t="n">
        <v>1006</v>
      </c>
      <c r="BD148" s="145" t="n">
        <f aca="false">BB148-BA148</f>
        <v>18</v>
      </c>
      <c r="BE148" s="145" t="n">
        <f aca="false">AP148</f>
        <v>8610.24974093264</v>
      </c>
      <c r="BF148" s="147" t="n">
        <f aca="false">BC148/24</f>
        <v>41.9166666666667</v>
      </c>
      <c r="BG148" s="174" t="n">
        <v>0</v>
      </c>
      <c r="BH148" s="175" t="n">
        <v>0</v>
      </c>
      <c r="BI148" s="176" t="n">
        <v>28.6</v>
      </c>
      <c r="BJ148" s="177" t="n">
        <v>26.65</v>
      </c>
      <c r="BK148" s="177" t="n">
        <v>22.3</v>
      </c>
      <c r="BL148" s="177" t="n">
        <v>24.2</v>
      </c>
      <c r="BM148" s="179" t="n">
        <v>986.7</v>
      </c>
      <c r="BN148" s="176" t="n">
        <v>50.15</v>
      </c>
      <c r="BO148" s="178" t="n">
        <v>0.9306</v>
      </c>
      <c r="BP148" s="177" t="n">
        <v>92.4</v>
      </c>
      <c r="BQ148" s="177" t="n">
        <v>86</v>
      </c>
      <c r="BR148" s="114" t="n">
        <f aca="false">BQ148-BP148</f>
        <v>-6.40000000000001</v>
      </c>
      <c r="BS148" s="177" t="n">
        <v>12721</v>
      </c>
      <c r="BT148" s="177" t="n">
        <v>12652</v>
      </c>
      <c r="BU148" s="116" t="n">
        <f aca="false">BT148-BS148</f>
        <v>-69</v>
      </c>
      <c r="BV148" s="145" t="n">
        <f aca="false">BG148+BH148</f>
        <v>0</v>
      </c>
      <c r="BW148" s="147" t="n">
        <v>0</v>
      </c>
      <c r="BX148" s="147" t="n">
        <v>0</v>
      </c>
      <c r="BZ148" s="147" t="n">
        <v>23.9</v>
      </c>
      <c r="CA148" s="147" t="n">
        <v>6.85</v>
      </c>
    </row>
    <row r="149" customFormat="false" ht="13.8" hidden="false" customHeight="false" outlineLevel="0" collapsed="false">
      <c r="A149" s="226"/>
      <c r="B149" s="85" t="n">
        <v>42879</v>
      </c>
      <c r="C149" s="125" t="n">
        <v>97</v>
      </c>
      <c r="D149" s="126" t="n">
        <v>0.43</v>
      </c>
      <c r="E149" s="128" t="n">
        <v>108</v>
      </c>
      <c r="F149" s="128" t="n">
        <v>86</v>
      </c>
      <c r="G149" s="128" t="n">
        <v>24</v>
      </c>
      <c r="H149" s="128" t="n">
        <v>0</v>
      </c>
      <c r="I149" s="128" t="n">
        <v>24</v>
      </c>
      <c r="J149" s="128" t="n">
        <v>0</v>
      </c>
      <c r="K149" s="172" t="n">
        <v>0</v>
      </c>
      <c r="L149" s="172" t="n">
        <v>0</v>
      </c>
      <c r="M149" s="172" t="n">
        <v>0</v>
      </c>
      <c r="N149" s="172" t="n">
        <v>0</v>
      </c>
      <c r="O149" s="172" t="n">
        <v>0</v>
      </c>
      <c r="P149" s="172" t="n">
        <v>0</v>
      </c>
      <c r="Q149" s="173" t="n">
        <v>3427</v>
      </c>
      <c r="R149" s="131" t="n">
        <v>2935</v>
      </c>
      <c r="S149" s="131" t="n">
        <v>2935</v>
      </c>
      <c r="T149" s="132" t="n">
        <v>2868</v>
      </c>
      <c r="U149" s="132" t="n">
        <v>2969</v>
      </c>
      <c r="V149" s="128" t="n">
        <v>40</v>
      </c>
      <c r="W149" s="128" t="n">
        <v>0</v>
      </c>
      <c r="X149" s="128" t="n">
        <v>41</v>
      </c>
      <c r="Y149" s="128" t="n">
        <v>0</v>
      </c>
      <c r="Z149" s="128" t="n">
        <v>60</v>
      </c>
      <c r="AA149" s="128" t="n">
        <v>0</v>
      </c>
      <c r="AB149" s="133" t="n">
        <f aca="false">U149-T149+AY149</f>
        <v>101</v>
      </c>
      <c r="AC149" s="134" t="n">
        <f aca="false">T149-S149</f>
        <v>-67</v>
      </c>
      <c r="AD149" s="128" t="n">
        <v>127</v>
      </c>
      <c r="AE149" s="135" t="n">
        <f aca="false">IF(AD149&gt;0, U149/(AD149*24),"no data")</f>
        <v>0.974081364829396</v>
      </c>
      <c r="AF149" s="136" t="n">
        <f aca="false">IF(Q149&gt;0,Q149/24,"no data")</f>
        <v>142.791666666667</v>
      </c>
      <c r="AG149" s="135" t="n">
        <f aca="false">IF(T149&gt;0,(T149/Q149),"no data")</f>
        <v>0.836883571637</v>
      </c>
      <c r="AH149" s="137" t="n">
        <f aca="false">(1440-((V149*W149)+(X149*Y149)+(Z149*AA149))/(V149+X149+Z149))/1440</f>
        <v>1</v>
      </c>
      <c r="AI149" s="138" t="n">
        <f aca="false">IF(T149&gt;0,(1440-((W149*V149+AS149*AT149)+(Y149*X149+AU149*AV149)+(Z149*AA149+AW149*AX149))/(V149+X149+Z149))/1440,"no data")</f>
        <v>0.872340425531915</v>
      </c>
      <c r="AJ149" s="175" t="n">
        <v>8.545</v>
      </c>
      <c r="AK149" s="154" t="n">
        <v>146.46</v>
      </c>
      <c r="AL149" s="154" t="n">
        <f aca="false">AJ149*AK149</f>
        <v>1251.5007</v>
      </c>
      <c r="AM149" s="110" t="n">
        <v>24.919</v>
      </c>
      <c r="AN149" s="127" t="n">
        <v>944</v>
      </c>
      <c r="AO149" s="140" t="n">
        <f aca="false">AM149*AN149</f>
        <v>23523.536</v>
      </c>
      <c r="AP149" s="141" t="n">
        <f aca="false">IF(T149&gt;0,((((AJ149*AK149)+(AM149*AN149))/(T149*1000))*1000000),"no data")</f>
        <v>8638.43678521618</v>
      </c>
      <c r="AQ149" s="154" t="n">
        <f aca="false">R149/24</f>
        <v>122.291666666667</v>
      </c>
      <c r="AR149" s="154"/>
      <c r="AS149" s="127" t="n">
        <v>0</v>
      </c>
      <c r="AT149" s="144" t="n">
        <v>0</v>
      </c>
      <c r="AU149" s="144" t="n">
        <v>0</v>
      </c>
      <c r="AV149" s="127" t="n">
        <v>0</v>
      </c>
      <c r="AW149" s="144" t="n">
        <v>18</v>
      </c>
      <c r="AX149" s="127" t="n">
        <v>1440</v>
      </c>
      <c r="AY149" s="127" t="n">
        <v>0</v>
      </c>
      <c r="BA149" s="145" t="n">
        <v>972</v>
      </c>
      <c r="BB149" s="145" t="n">
        <v>996</v>
      </c>
      <c r="BC149" s="145" t="n">
        <v>1001</v>
      </c>
      <c r="BD149" s="145" t="n">
        <f aca="false">BB149-BA149</f>
        <v>24</v>
      </c>
      <c r="BE149" s="145" t="n">
        <f aca="false">AP149</f>
        <v>8638.43678521618</v>
      </c>
      <c r="BF149" s="147" t="n">
        <f aca="false">BC149/24</f>
        <v>41.7083333333333</v>
      </c>
      <c r="BG149" s="174" t="n">
        <v>0</v>
      </c>
      <c r="BH149" s="175" t="n">
        <v>0</v>
      </c>
      <c r="BI149" s="176" t="n">
        <v>28.3</v>
      </c>
      <c r="BJ149" s="177" t="n">
        <v>26.4</v>
      </c>
      <c r="BK149" s="179" t="n">
        <v>22.2</v>
      </c>
      <c r="BL149" s="177" t="n">
        <v>24.1</v>
      </c>
      <c r="BM149" s="177" t="n">
        <v>985.1</v>
      </c>
      <c r="BN149" s="177" t="n">
        <v>50.07</v>
      </c>
      <c r="BO149" s="178" t="n">
        <v>0.9307</v>
      </c>
      <c r="BP149" s="177" t="n">
        <v>92.3</v>
      </c>
      <c r="BQ149" s="176" t="n">
        <v>85.9</v>
      </c>
      <c r="BR149" s="114" t="n">
        <f aca="false">BQ149-BP149</f>
        <v>-6.39999999999999</v>
      </c>
      <c r="BS149" s="177" t="n">
        <v>12774</v>
      </c>
      <c r="BT149" s="145" t="n">
        <v>12687</v>
      </c>
      <c r="BU149" s="116" t="n">
        <f aca="false">BT149-BS149</f>
        <v>-87</v>
      </c>
      <c r="BV149" s="145" t="n">
        <f aca="false">BG149+BH149</f>
        <v>0</v>
      </c>
      <c r="BW149" s="147" t="n">
        <v>0</v>
      </c>
      <c r="BX149" s="147" t="n">
        <v>0</v>
      </c>
      <c r="BZ149" s="147" t="n">
        <v>23.9</v>
      </c>
      <c r="CA149" s="147" t="n">
        <v>7</v>
      </c>
    </row>
    <row r="150" customFormat="false" ht="13.8" hidden="false" customHeight="false" outlineLevel="0" collapsed="false">
      <c r="A150" s="226"/>
      <c r="B150" s="85" t="n">
        <v>42880</v>
      </c>
      <c r="C150" s="125" t="n">
        <v>100.4</v>
      </c>
      <c r="D150" s="126" t="n">
        <v>0.383</v>
      </c>
      <c r="E150" s="128" t="n">
        <v>113</v>
      </c>
      <c r="F150" s="128" t="n">
        <v>86</v>
      </c>
      <c r="G150" s="128" t="n">
        <v>24</v>
      </c>
      <c r="H150" s="128" t="n">
        <v>0</v>
      </c>
      <c r="I150" s="128" t="n">
        <v>24</v>
      </c>
      <c r="J150" s="128" t="n">
        <v>0</v>
      </c>
      <c r="K150" s="156" t="n">
        <v>0</v>
      </c>
      <c r="L150" s="156" t="n">
        <v>0</v>
      </c>
      <c r="M150" s="156" t="n">
        <v>0</v>
      </c>
      <c r="N150" s="156" t="n">
        <v>0</v>
      </c>
      <c r="O150" s="156" t="n">
        <v>0</v>
      </c>
      <c r="P150" s="156" t="n">
        <v>0</v>
      </c>
      <c r="Q150" s="173" t="n">
        <v>3392</v>
      </c>
      <c r="R150" s="131" t="n">
        <v>2916</v>
      </c>
      <c r="S150" s="131" t="n">
        <v>2916</v>
      </c>
      <c r="T150" s="132" t="n">
        <v>2851</v>
      </c>
      <c r="U150" s="132" t="n">
        <v>2951</v>
      </c>
      <c r="V150" s="128" t="n">
        <v>40</v>
      </c>
      <c r="W150" s="128" t="n">
        <v>0</v>
      </c>
      <c r="X150" s="128" t="n">
        <v>41</v>
      </c>
      <c r="Y150" s="128" t="n">
        <v>0</v>
      </c>
      <c r="Z150" s="128" t="n">
        <v>60</v>
      </c>
      <c r="AA150" s="128" t="n">
        <v>0</v>
      </c>
      <c r="AB150" s="133" t="n">
        <f aca="false">U150-T150+AY150</f>
        <v>100</v>
      </c>
      <c r="AC150" s="134" t="n">
        <f aca="false">T150-S150</f>
        <v>-65</v>
      </c>
      <c r="AD150" s="128" t="n">
        <v>126</v>
      </c>
      <c r="AE150" s="135" t="n">
        <f aca="false">IF(AD150&gt;0, U150/(AD150*24),"no data")</f>
        <v>0.975859788359788</v>
      </c>
      <c r="AF150" s="136" t="n">
        <f aca="false">IF(Q150&gt;0,Q150/24,"no data")</f>
        <v>141.333333333333</v>
      </c>
      <c r="AG150" s="135" t="n">
        <f aca="false">IF(T150&gt;0,(T150/Q150),"no data")</f>
        <v>0.840507075471698</v>
      </c>
      <c r="AH150" s="137" t="n">
        <f aca="false">(1440-((V150*W150)+(X150*Y150)+(Z150*AA150))/(V150+X150+Z150))/1440</f>
        <v>1</v>
      </c>
      <c r="AI150" s="138" t="n">
        <f aca="false">IF(T150&gt;0,(1440-((W150*V150+AS150*AT150)+(Y150*X150+AU150*AV150)+(Z150*AA150+AW150*AX150))/(V150+X150+Z150))/1440,"no data")</f>
        <v>0.872340425531915</v>
      </c>
      <c r="AJ150" s="175" t="n">
        <v>8.53</v>
      </c>
      <c r="AK150" s="154" t="n">
        <v>145.63</v>
      </c>
      <c r="AL150" s="154" t="n">
        <f aca="false">AJ150*AK150</f>
        <v>1242.2239</v>
      </c>
      <c r="AM150" s="110" t="n">
        <v>24.811</v>
      </c>
      <c r="AN150" s="127" t="n">
        <v>943</v>
      </c>
      <c r="AO150" s="140" t="n">
        <f aca="false">AM150*AN150</f>
        <v>23396.773</v>
      </c>
      <c r="AP150" s="141" t="n">
        <f aca="false">IF(T150&gt;0,((((AJ150*AK150)+(AM150*AN150))/(T150*1000))*1000000),"no data")</f>
        <v>8642.22970887408</v>
      </c>
      <c r="AQ150" s="154" t="n">
        <f aca="false">R150/24</f>
        <v>121.5</v>
      </c>
      <c r="AR150" s="154"/>
      <c r="AS150" s="127" t="n">
        <v>0</v>
      </c>
      <c r="AT150" s="144" t="n">
        <v>0</v>
      </c>
      <c r="AU150" s="144" t="n">
        <v>0</v>
      </c>
      <c r="AV150" s="127" t="n">
        <v>0</v>
      </c>
      <c r="AW150" s="144" t="n">
        <v>18</v>
      </c>
      <c r="AX150" s="127" t="n">
        <v>1440</v>
      </c>
      <c r="AY150" s="127" t="n">
        <v>0</v>
      </c>
      <c r="BA150" s="145" t="n">
        <v>963</v>
      </c>
      <c r="BB150" s="145" t="n">
        <v>990</v>
      </c>
      <c r="BC150" s="145" t="n">
        <v>998</v>
      </c>
      <c r="BD150" s="145" t="n">
        <f aca="false">BB150-BA150</f>
        <v>27</v>
      </c>
      <c r="BE150" s="145" t="n">
        <f aca="false">AP150</f>
        <v>8642.22970887408</v>
      </c>
      <c r="BF150" s="147" t="n">
        <f aca="false">BC150/24</f>
        <v>41.5833333333333</v>
      </c>
      <c r="BG150" s="174" t="n">
        <v>0</v>
      </c>
      <c r="BH150" s="175" t="n">
        <v>0</v>
      </c>
      <c r="BI150" s="231" t="n">
        <v>28</v>
      </c>
      <c r="BJ150" s="176" t="n">
        <v>26.2</v>
      </c>
      <c r="BK150" s="177" t="n">
        <v>22.1</v>
      </c>
      <c r="BL150" s="177" t="n">
        <v>24.01</v>
      </c>
      <c r="BM150" s="177" t="n">
        <v>983.1</v>
      </c>
      <c r="BN150" s="176" t="n">
        <v>50.08</v>
      </c>
      <c r="BO150" s="178" t="n">
        <v>0.9309</v>
      </c>
      <c r="BP150" s="177" t="n">
        <v>91.4</v>
      </c>
      <c r="BQ150" s="176" t="n">
        <v>85.8</v>
      </c>
      <c r="BR150" s="114" t="n">
        <f aca="false">BQ150-BP150</f>
        <v>-5.60000000000001</v>
      </c>
      <c r="BS150" s="177" t="n">
        <v>12788</v>
      </c>
      <c r="BT150" s="145" t="n">
        <v>12694</v>
      </c>
      <c r="BU150" s="116" t="n">
        <f aca="false">BT150-BS150</f>
        <v>-94</v>
      </c>
      <c r="BV150" s="145" t="n">
        <f aca="false">BG150+BH150</f>
        <v>0</v>
      </c>
      <c r="BW150" s="147" t="n">
        <v>0</v>
      </c>
      <c r="BX150" s="147" t="n">
        <v>0</v>
      </c>
      <c r="BZ150" s="147" t="n">
        <v>24</v>
      </c>
      <c r="CA150" s="147" t="n">
        <v>7.5</v>
      </c>
    </row>
    <row r="151" customFormat="false" ht="13.8" hidden="false" customHeight="false" outlineLevel="0" collapsed="false">
      <c r="A151" s="226"/>
      <c r="B151" s="85" t="n">
        <v>42881</v>
      </c>
      <c r="C151" s="154" t="n">
        <v>102.2</v>
      </c>
      <c r="D151" s="126" t="n">
        <v>0.342</v>
      </c>
      <c r="E151" s="127" t="n">
        <v>115</v>
      </c>
      <c r="F151" s="127" t="n">
        <v>89</v>
      </c>
      <c r="G151" s="128" t="n">
        <v>24</v>
      </c>
      <c r="H151" s="128" t="n">
        <v>0</v>
      </c>
      <c r="I151" s="128" t="n">
        <v>24</v>
      </c>
      <c r="J151" s="128" t="n">
        <v>0</v>
      </c>
      <c r="K151" s="156" t="n">
        <v>0</v>
      </c>
      <c r="L151" s="156" t="n">
        <v>0</v>
      </c>
      <c r="M151" s="156" t="n">
        <v>0</v>
      </c>
      <c r="N151" s="156" t="n">
        <v>0</v>
      </c>
      <c r="O151" s="156" t="n">
        <v>12</v>
      </c>
      <c r="P151" s="156" t="n">
        <v>0</v>
      </c>
      <c r="Q151" s="156" t="n">
        <v>3372</v>
      </c>
      <c r="R151" s="131" t="n">
        <v>3096</v>
      </c>
      <c r="S151" s="131" t="n">
        <v>3096</v>
      </c>
      <c r="T151" s="132" t="n">
        <v>3028</v>
      </c>
      <c r="U151" s="132" t="n">
        <v>3138</v>
      </c>
      <c r="V151" s="128" t="n">
        <v>40</v>
      </c>
      <c r="W151" s="128" t="n">
        <v>0</v>
      </c>
      <c r="X151" s="128" t="n">
        <v>41</v>
      </c>
      <c r="Y151" s="128" t="n">
        <v>0</v>
      </c>
      <c r="Z151" s="128" t="n">
        <v>60</v>
      </c>
      <c r="AA151" s="128" t="n">
        <v>0</v>
      </c>
      <c r="AB151" s="133" t="n">
        <f aca="false">U151-T151+AY151</f>
        <v>110</v>
      </c>
      <c r="AC151" s="134" t="n">
        <f aca="false">T151-S151</f>
        <v>-68</v>
      </c>
      <c r="AD151" s="128" t="n">
        <v>139</v>
      </c>
      <c r="AE151" s="135" t="n">
        <f aca="false">IF(AD151&gt;0, U151/(AD151*24),"no data")</f>
        <v>0.940647482014388</v>
      </c>
      <c r="AF151" s="136" t="n">
        <f aca="false">IF(Q151&gt;0,Q151/24,"no data")</f>
        <v>140.5</v>
      </c>
      <c r="AG151" s="135" t="n">
        <f aca="false">IF(T151&gt;0,(T151/Q151),"no data")</f>
        <v>0.897983392645314</v>
      </c>
      <c r="AH151" s="137" t="n">
        <f aca="false">(1440-((V151*W151)+(X151*Y151)+(Z151*AA151))/(V151+X151+Z151))/1440</f>
        <v>1</v>
      </c>
      <c r="AI151" s="138" t="n">
        <f aca="false">IF(T151&gt;0,(1440-((W151*V151+AS151*AT151)+(Y151*X151+AU151*AV151)+(Z151*AA151+AW151*AX151))/(V151+X151+Z151))/1440,"no data")</f>
        <v>0.936170212765957</v>
      </c>
      <c r="AJ151" s="175" t="n">
        <v>8.51</v>
      </c>
      <c r="AK151" s="154" t="n">
        <v>140.78</v>
      </c>
      <c r="AL151" s="154" t="n">
        <f aca="false">AJ151*AK151</f>
        <v>1198.0378</v>
      </c>
      <c r="AM151" s="110" t="n">
        <v>26.959</v>
      </c>
      <c r="AN151" s="127" t="n">
        <v>946</v>
      </c>
      <c r="AO151" s="140" t="n">
        <f aca="false">AM151*AN151</f>
        <v>25503.214</v>
      </c>
      <c r="AP151" s="141" t="n">
        <f aca="false">IF(T151&gt;0,((((AJ151*AK151)+(AM151*AN151))/(T151*1000))*1000000),"no data")</f>
        <v>8818.11486129458</v>
      </c>
      <c r="AQ151" s="154" t="n">
        <f aca="false">R151/24</f>
        <v>129</v>
      </c>
      <c r="AR151" s="154"/>
      <c r="AS151" s="127" t="n">
        <v>0</v>
      </c>
      <c r="AT151" s="144" t="n">
        <v>0</v>
      </c>
      <c r="AU151" s="127" t="n">
        <v>0</v>
      </c>
      <c r="AV151" s="127" t="n">
        <v>0</v>
      </c>
      <c r="AW151" s="144" t="n">
        <v>18</v>
      </c>
      <c r="AX151" s="127" t="n">
        <v>720</v>
      </c>
      <c r="AY151" s="127" t="n">
        <v>0</v>
      </c>
      <c r="BA151" s="145" t="n">
        <v>955</v>
      </c>
      <c r="BB151" s="145" t="n">
        <v>989</v>
      </c>
      <c r="BC151" s="145" t="n">
        <v>1194</v>
      </c>
      <c r="BD151" s="145" t="n">
        <f aca="false">BB151-BA151</f>
        <v>34</v>
      </c>
      <c r="BE151" s="145" t="n">
        <f aca="false">AP151</f>
        <v>8818.11486129458</v>
      </c>
      <c r="BF151" s="147" t="n">
        <f aca="false">BC151/24</f>
        <v>49.75</v>
      </c>
      <c r="BG151" s="174" t="n">
        <v>1.12</v>
      </c>
      <c r="BH151" s="175" t="n">
        <v>1.18</v>
      </c>
      <c r="BI151" s="176" t="n">
        <v>27.8</v>
      </c>
      <c r="BJ151" s="177" t="n">
        <v>25.9</v>
      </c>
      <c r="BK151" s="177" t="n">
        <v>22</v>
      </c>
      <c r="BL151" s="177" t="n">
        <v>23.9</v>
      </c>
      <c r="BM151" s="177" t="n">
        <v>981.13</v>
      </c>
      <c r="BN151" s="177" t="n">
        <v>50.06</v>
      </c>
      <c r="BO151" s="178" t="n">
        <v>0.9328</v>
      </c>
      <c r="BP151" s="177" t="n">
        <v>90.6</v>
      </c>
      <c r="BQ151" s="176" t="n">
        <v>85.7</v>
      </c>
      <c r="BR151" s="114" t="n">
        <f aca="false">BQ151-BP151</f>
        <v>-4.89999999999999</v>
      </c>
      <c r="BS151" s="145" t="n">
        <v>12779</v>
      </c>
      <c r="BT151" s="145" t="n">
        <v>12697</v>
      </c>
      <c r="BU151" s="116" t="n">
        <f aca="false">BT151-BS151</f>
        <v>-82</v>
      </c>
      <c r="BV151" s="145" t="n">
        <f aca="false">BG151+BH151</f>
        <v>2.3</v>
      </c>
      <c r="BW151" s="147" t="n">
        <v>13</v>
      </c>
      <c r="BX151" s="147" t="n">
        <v>13</v>
      </c>
      <c r="BZ151" s="147" t="n">
        <v>24</v>
      </c>
      <c r="CA151" s="147" t="n">
        <v>7.35</v>
      </c>
    </row>
    <row r="152" customFormat="false" ht="13.8" hidden="false" customHeight="false" outlineLevel="0" collapsed="false">
      <c r="A152" s="226"/>
      <c r="B152" s="85" t="n">
        <v>42882</v>
      </c>
      <c r="C152" s="125" t="n">
        <v>100.6</v>
      </c>
      <c r="D152" s="126" t="n">
        <v>0.424</v>
      </c>
      <c r="E152" s="127" t="n">
        <v>111</v>
      </c>
      <c r="F152" s="127" t="n">
        <v>90</v>
      </c>
      <c r="G152" s="128" t="n">
        <v>24</v>
      </c>
      <c r="H152" s="128" t="n">
        <v>0</v>
      </c>
      <c r="I152" s="128" t="n">
        <v>24</v>
      </c>
      <c r="J152" s="128" t="n">
        <v>0</v>
      </c>
      <c r="K152" s="156" t="n">
        <v>0</v>
      </c>
      <c r="L152" s="156" t="n">
        <v>0</v>
      </c>
      <c r="M152" s="156" t="n">
        <v>0</v>
      </c>
      <c r="N152" s="156" t="n">
        <v>0</v>
      </c>
      <c r="O152" s="156" t="n">
        <v>12</v>
      </c>
      <c r="P152" s="156" t="n">
        <v>0</v>
      </c>
      <c r="Q152" s="156" t="n">
        <v>3387</v>
      </c>
      <c r="R152" s="131" t="n">
        <v>3106</v>
      </c>
      <c r="S152" s="131" t="n">
        <v>3106</v>
      </c>
      <c r="T152" s="132" t="n">
        <v>3035</v>
      </c>
      <c r="U152" s="132" t="n">
        <v>3142</v>
      </c>
      <c r="V152" s="128" t="n">
        <v>40</v>
      </c>
      <c r="W152" s="128" t="n">
        <v>0</v>
      </c>
      <c r="X152" s="128" t="n">
        <v>41</v>
      </c>
      <c r="Y152" s="127" t="n">
        <v>0</v>
      </c>
      <c r="Z152" s="128" t="n">
        <v>60</v>
      </c>
      <c r="AA152" s="127" t="n">
        <v>0</v>
      </c>
      <c r="AB152" s="133" t="n">
        <f aca="false">U152-T152+AY152</f>
        <v>107</v>
      </c>
      <c r="AC152" s="134" t="n">
        <f aca="false">T152-S152</f>
        <v>-71</v>
      </c>
      <c r="AD152" s="127" t="n">
        <v>139</v>
      </c>
      <c r="AE152" s="135" t="n">
        <f aca="false">IF(AD152&gt;0, U152/(AD152*24),"no data")</f>
        <v>0.941846522781775</v>
      </c>
      <c r="AF152" s="136" t="n">
        <f aca="false">IF(Q152&gt;0,Q152/24,"no data")</f>
        <v>141.125</v>
      </c>
      <c r="AG152" s="135" t="n">
        <f aca="false">IF(T152&gt;0,(T152/Q152),"no data")</f>
        <v>0.896073221139651</v>
      </c>
      <c r="AH152" s="137" t="n">
        <f aca="false">(1440-((V152*W152)+(X152*Y152)+(Z152*AA152))/(V152+X152+Z152))/1440</f>
        <v>1</v>
      </c>
      <c r="AI152" s="138" t="n">
        <f aca="false">IF(T152&gt;0,(1440-((W152*V152+AS152*AT152)+(Y152*X152+AU152*AV152)+(Z152*AA152+AW152*AX152))/(V152+X152+Z152))/1440,"no data")</f>
        <v>0.939716312056738</v>
      </c>
      <c r="AJ152" s="175" t="n">
        <v>8.52</v>
      </c>
      <c r="AK152" s="154" t="n">
        <v>140.61</v>
      </c>
      <c r="AL152" s="154" t="n">
        <f aca="false">AJ152*AK152</f>
        <v>1197.9972</v>
      </c>
      <c r="AM152" s="110" t="n">
        <v>27.021</v>
      </c>
      <c r="AN152" s="127" t="n">
        <v>948</v>
      </c>
      <c r="AO152" s="140" t="n">
        <f aca="false">AM152*AN152</f>
        <v>25615.908</v>
      </c>
      <c r="AP152" s="141" t="n">
        <f aca="false">IF(T152&gt;0,((((AJ152*AK152)+(AM152*AN152))/(T152*1000))*1000000),"no data")</f>
        <v>8834.89462932455</v>
      </c>
      <c r="AQ152" s="154" t="n">
        <f aca="false">R152/24</f>
        <v>129.416666666667</v>
      </c>
      <c r="AR152" s="154"/>
      <c r="AS152" s="127" t="n">
        <v>0</v>
      </c>
      <c r="AT152" s="144" t="n">
        <v>0</v>
      </c>
      <c r="AU152" s="144" t="n">
        <v>0</v>
      </c>
      <c r="AV152" s="127" t="n">
        <v>0</v>
      </c>
      <c r="AW152" s="144" t="n">
        <v>17</v>
      </c>
      <c r="AX152" s="127" t="n">
        <v>720</v>
      </c>
      <c r="AY152" s="127" t="n">
        <v>0</v>
      </c>
      <c r="BA152" s="145" t="n">
        <v>956</v>
      </c>
      <c r="BB152" s="145" t="n">
        <v>976</v>
      </c>
      <c r="BC152" s="145" t="n">
        <v>1210</v>
      </c>
      <c r="BD152" s="145" t="n">
        <f aca="false">BB152-BA152</f>
        <v>20</v>
      </c>
      <c r="BE152" s="145" t="n">
        <f aca="false">AP152</f>
        <v>8834.89462932455</v>
      </c>
      <c r="BF152" s="147" t="n">
        <f aca="false">BC152/24</f>
        <v>50.4166666666667</v>
      </c>
      <c r="BG152" s="174" t="n">
        <v>1.328</v>
      </c>
      <c r="BH152" s="175" t="n">
        <v>1.282</v>
      </c>
      <c r="BI152" s="176" t="n">
        <v>28</v>
      </c>
      <c r="BJ152" s="177" t="n">
        <v>26</v>
      </c>
      <c r="BK152" s="177" t="n">
        <v>21.7</v>
      </c>
      <c r="BL152" s="177" t="n">
        <v>24</v>
      </c>
      <c r="BM152" s="145" t="n">
        <v>979</v>
      </c>
      <c r="BN152" s="177" t="n">
        <v>50.04</v>
      </c>
      <c r="BO152" s="178" t="n">
        <v>0.9324</v>
      </c>
      <c r="BP152" s="177" t="n">
        <v>92.3</v>
      </c>
      <c r="BQ152" s="176" t="n">
        <v>85.9</v>
      </c>
      <c r="BR152" s="114" t="n">
        <f aca="false">BQ152-BP152</f>
        <v>-6.39999999999999</v>
      </c>
      <c r="BS152" s="145" t="n">
        <v>12758</v>
      </c>
      <c r="BT152" s="145" t="n">
        <v>12734</v>
      </c>
      <c r="BU152" s="116" t="n">
        <f aca="false">BT152-BS152</f>
        <v>-24</v>
      </c>
      <c r="BV152" s="145" t="n">
        <f aca="false">BG152+BH152</f>
        <v>2.61</v>
      </c>
      <c r="BW152" s="147" t="n">
        <v>23</v>
      </c>
      <c r="BX152" s="147" t="n">
        <v>23</v>
      </c>
      <c r="BZ152" s="147" t="n">
        <v>24</v>
      </c>
      <c r="CA152" s="147" t="n">
        <v>7.88</v>
      </c>
    </row>
    <row r="153" customFormat="false" ht="13.8" hidden="false" customHeight="false" outlineLevel="0" collapsed="false">
      <c r="A153" s="226" t="s">
        <v>108</v>
      </c>
      <c r="B153" s="85" t="n">
        <v>42883</v>
      </c>
      <c r="C153" s="86" t="n">
        <v>100.6</v>
      </c>
      <c r="D153" s="214" t="n">
        <v>0.427</v>
      </c>
      <c r="E153" s="88" t="n">
        <v>112</v>
      </c>
      <c r="F153" s="88" t="n">
        <v>88</v>
      </c>
      <c r="G153" s="89" t="n">
        <v>24</v>
      </c>
      <c r="H153" s="89" t="n">
        <v>0</v>
      </c>
      <c r="I153" s="89" t="n">
        <v>24</v>
      </c>
      <c r="J153" s="89" t="n">
        <v>0</v>
      </c>
      <c r="K153" s="90" t="n">
        <v>0</v>
      </c>
      <c r="L153" s="90" t="n">
        <v>0</v>
      </c>
      <c r="M153" s="90" t="n">
        <v>0</v>
      </c>
      <c r="N153" s="90" t="n">
        <v>0</v>
      </c>
      <c r="O153" s="90" t="n">
        <v>0</v>
      </c>
      <c r="P153" s="90" t="n">
        <v>0</v>
      </c>
      <c r="Q153" s="90" t="n">
        <v>3392</v>
      </c>
      <c r="R153" s="91" t="n">
        <v>2884</v>
      </c>
      <c r="S153" s="91" t="n">
        <v>2884</v>
      </c>
      <c r="T153" s="92" t="n">
        <v>2818</v>
      </c>
      <c r="U153" s="92" t="n">
        <v>2919</v>
      </c>
      <c r="V153" s="89" t="n">
        <v>40</v>
      </c>
      <c r="W153" s="89" t="n">
        <v>0</v>
      </c>
      <c r="X153" s="89" t="n">
        <v>41</v>
      </c>
      <c r="Y153" s="89" t="n">
        <v>0</v>
      </c>
      <c r="Z153" s="89" t="n">
        <v>60</v>
      </c>
      <c r="AA153" s="88" t="n">
        <v>0</v>
      </c>
      <c r="AB153" s="93" t="n">
        <f aca="false">U153-T153+AY153</f>
        <v>101</v>
      </c>
      <c r="AC153" s="94" t="n">
        <f aca="false">T153-S153</f>
        <v>-66</v>
      </c>
      <c r="AD153" s="88" t="n">
        <v>124</v>
      </c>
      <c r="AE153" s="95" t="n">
        <f aca="false">IF(AD153&gt;0, U153/(AD153*24),"no data")</f>
        <v>0.980846774193548</v>
      </c>
      <c r="AF153" s="96" t="n">
        <f aca="false">IF(Q153&gt;0,Q153/24,"no data")</f>
        <v>141.333333333333</v>
      </c>
      <c r="AG153" s="95" t="n">
        <f aca="false">IF(T153&gt;0,(T153/Q153),"no data")</f>
        <v>0.830778301886793</v>
      </c>
      <c r="AH153" s="97" t="n">
        <f aca="false">(1440-((V153*W153)+(X153*Y153)+(Z153*AA153))/(V153+X153+Z153))/1440</f>
        <v>1</v>
      </c>
      <c r="AI153" s="98" t="n">
        <f aca="false">IF(T153&gt;0,(1440-((W153*V153+AS153*AT153)+(Y153*X153+AU153*AV153)+(Z153*AA153+AW153*AX153))/(V153+X153+Z153))/1440,"no data")</f>
        <v>0.865248226950355</v>
      </c>
      <c r="AJ153" s="110" t="n">
        <v>8.525</v>
      </c>
      <c r="AK153" s="101" t="n">
        <v>144.77</v>
      </c>
      <c r="AL153" s="101" t="n">
        <f aca="false">AJ153*AK153</f>
        <v>1234.16425</v>
      </c>
      <c r="AM153" s="110" t="n">
        <v>24.441</v>
      </c>
      <c r="AN153" s="88" t="n">
        <v>949</v>
      </c>
      <c r="AO153" s="103" t="n">
        <f aca="false">AM153*AN153</f>
        <v>23194.509</v>
      </c>
      <c r="AP153" s="104" t="n">
        <f aca="false">IF(T153&gt;0,((((AJ153*AK153)+(AM153*AN153))/(T153*1000))*1000000),"no data")</f>
        <v>8668.79817246274</v>
      </c>
      <c r="AQ153" s="101" t="n">
        <f aca="false">R153/24</f>
        <v>120.166666666667</v>
      </c>
      <c r="AR153" s="101"/>
      <c r="AS153" s="88" t="n">
        <v>0</v>
      </c>
      <c r="AT153" s="106" t="n">
        <v>0</v>
      </c>
      <c r="AU153" s="106" t="n">
        <v>0</v>
      </c>
      <c r="AV153" s="88" t="n">
        <v>0</v>
      </c>
      <c r="AW153" s="106" t="n">
        <v>19</v>
      </c>
      <c r="AX153" s="88" t="n">
        <v>1440</v>
      </c>
      <c r="AY153" s="88" t="n">
        <v>0</v>
      </c>
      <c r="BA153" s="107" t="n">
        <v>957</v>
      </c>
      <c r="BB153" s="107" t="n">
        <v>976</v>
      </c>
      <c r="BC153" s="107" t="n">
        <v>986</v>
      </c>
      <c r="BD153" s="107" t="n">
        <f aca="false">BB153-BA153</f>
        <v>19</v>
      </c>
      <c r="BE153" s="107" t="n">
        <f aca="false">AP153</f>
        <v>8668.79817246274</v>
      </c>
      <c r="BF153" s="232" t="n">
        <f aca="false">BC153/24</f>
        <v>41.0833333333333</v>
      </c>
      <c r="BG153" s="109" t="n">
        <v>0</v>
      </c>
      <c r="BH153" s="110" t="n">
        <v>0</v>
      </c>
      <c r="BI153" s="111" t="n">
        <v>28</v>
      </c>
      <c r="BJ153" s="112" t="n">
        <v>25.9</v>
      </c>
      <c r="BK153" s="111" t="n">
        <v>21.6</v>
      </c>
      <c r="BL153" s="111" t="n">
        <v>23.9</v>
      </c>
      <c r="BM153" s="112" t="n">
        <v>979</v>
      </c>
      <c r="BN153" s="111" t="n">
        <v>50.08</v>
      </c>
      <c r="BO153" s="113" t="n">
        <v>0.9316</v>
      </c>
      <c r="BP153" s="112" t="n">
        <v>92.2</v>
      </c>
      <c r="BQ153" s="111" t="n">
        <v>85.8</v>
      </c>
      <c r="BR153" s="111"/>
      <c r="BS153" s="107" t="n">
        <v>12749</v>
      </c>
      <c r="BT153" s="107" t="n">
        <v>12689</v>
      </c>
      <c r="BU153" s="116" t="n">
        <f aca="false">BT153-BS153</f>
        <v>-60</v>
      </c>
      <c r="BV153" s="107" t="n">
        <f aca="false">BG153+BH153</f>
        <v>0</v>
      </c>
      <c r="BW153" s="108" t="n">
        <v>0</v>
      </c>
      <c r="BX153" s="108" t="n">
        <v>0</v>
      </c>
      <c r="BZ153" s="108" t="n">
        <v>24</v>
      </c>
      <c r="CA153" s="108" t="n">
        <v>7.52</v>
      </c>
    </row>
    <row r="154" customFormat="false" ht="13.8" hidden="false" customHeight="false" outlineLevel="0" collapsed="false">
      <c r="A154" s="226"/>
      <c r="B154" s="85" t="n">
        <v>42884</v>
      </c>
      <c r="C154" s="86" t="n">
        <v>95</v>
      </c>
      <c r="D154" s="214" t="n">
        <v>0.432</v>
      </c>
      <c r="E154" s="88" t="n">
        <v>105</v>
      </c>
      <c r="F154" s="88" t="n">
        <v>84</v>
      </c>
      <c r="G154" s="89" t="n">
        <v>24</v>
      </c>
      <c r="H154" s="89" t="n">
        <v>0</v>
      </c>
      <c r="I154" s="89" t="n">
        <v>24</v>
      </c>
      <c r="J154" s="89" t="n">
        <v>0</v>
      </c>
      <c r="K154" s="90" t="n">
        <v>0</v>
      </c>
      <c r="L154" s="90" t="n">
        <v>0</v>
      </c>
      <c r="M154" s="90" t="n">
        <v>0</v>
      </c>
      <c r="N154" s="90" t="n">
        <v>0</v>
      </c>
      <c r="O154" s="90" t="n">
        <v>0</v>
      </c>
      <c r="P154" s="90" t="n">
        <v>0</v>
      </c>
      <c r="Q154" s="90" t="n">
        <v>3447</v>
      </c>
      <c r="R154" s="91" t="n">
        <v>2943</v>
      </c>
      <c r="S154" s="91" t="n">
        <v>2943</v>
      </c>
      <c r="T154" s="92" t="n">
        <v>2876</v>
      </c>
      <c r="U154" s="92" t="n">
        <v>2972</v>
      </c>
      <c r="V154" s="89" t="n">
        <v>41</v>
      </c>
      <c r="W154" s="89" t="n">
        <v>0</v>
      </c>
      <c r="X154" s="89" t="n">
        <v>41</v>
      </c>
      <c r="Y154" s="89" t="n">
        <v>0</v>
      </c>
      <c r="Z154" s="89" t="n">
        <v>60</v>
      </c>
      <c r="AA154" s="88" t="n">
        <v>0</v>
      </c>
      <c r="AB154" s="93" t="n">
        <f aca="false">U154-T154+AY154</f>
        <v>96</v>
      </c>
      <c r="AC154" s="94" t="n">
        <f aca="false">T154-S154</f>
        <v>-67</v>
      </c>
      <c r="AD154" s="88" t="n">
        <v>127</v>
      </c>
      <c r="AE154" s="95" t="n">
        <f aca="false">IF(AD154&gt;0, U154/(AD154*24),"no data")</f>
        <v>0.9750656167979</v>
      </c>
      <c r="AF154" s="96" t="n">
        <f aca="false">IF(Q154&gt;0,Q154/24,"no data")</f>
        <v>143.625</v>
      </c>
      <c r="AG154" s="95" t="n">
        <f aca="false">IF(T154&gt;0,(T154/Q154),"no data")</f>
        <v>0.834348709022338</v>
      </c>
      <c r="AH154" s="97" t="n">
        <f aca="false">(1440-((V154*W154)+(X154*Y154)+(Z154*AA154))/(V154+X154+Z154))/1440</f>
        <v>1</v>
      </c>
      <c r="AI154" s="98" t="n">
        <f aca="false">IF(T154&gt;0,(1440-((W154*V154+AS154*AT154)+(Y154*X154+AU154*AV154)+(Z154*AA154+AW154*AX154))/(V154+X154+Z154))/1440,"no data")</f>
        <v>0.866197183098592</v>
      </c>
      <c r="AJ154" s="110" t="n">
        <v>8.511</v>
      </c>
      <c r="AK154" s="101" t="n">
        <v>143.71</v>
      </c>
      <c r="AL154" s="101" t="n">
        <f aca="false">AJ154*AK154</f>
        <v>1223.11581</v>
      </c>
      <c r="AM154" s="110" t="n">
        <v>24.982</v>
      </c>
      <c r="AN154" s="88" t="n">
        <v>945</v>
      </c>
      <c r="AO154" s="103" t="n">
        <f aca="false">AM154*AN154</f>
        <v>23607.99</v>
      </c>
      <c r="AP154" s="104" t="n">
        <f aca="false">IF(T154&gt;0,((((AJ154*AK154)+(AM154*AN154))/(T154*1000))*1000000),"no data")</f>
        <v>8633.90327190542</v>
      </c>
      <c r="AQ154" s="101" t="n">
        <f aca="false">R154/24</f>
        <v>122.625</v>
      </c>
      <c r="AR154" s="101"/>
      <c r="AS154" s="88" t="n">
        <v>0</v>
      </c>
      <c r="AT154" s="106" t="n">
        <v>0</v>
      </c>
      <c r="AU154" s="106" t="n">
        <v>0</v>
      </c>
      <c r="AV154" s="88" t="n">
        <v>0</v>
      </c>
      <c r="AW154" s="106" t="n">
        <v>19</v>
      </c>
      <c r="AX154" s="88" t="n">
        <v>1440</v>
      </c>
      <c r="AY154" s="88" t="n">
        <v>0</v>
      </c>
      <c r="BA154" s="107" t="n">
        <v>976</v>
      </c>
      <c r="BB154" s="107" t="n">
        <v>997</v>
      </c>
      <c r="BC154" s="107" t="n">
        <v>999</v>
      </c>
      <c r="BD154" s="107" t="n">
        <f aca="false">BB154-BA154</f>
        <v>21</v>
      </c>
      <c r="BE154" s="107" t="n">
        <f aca="false">AP154</f>
        <v>8633.90327190542</v>
      </c>
      <c r="BF154" s="232" t="n">
        <f aca="false">BC154/24</f>
        <v>41.625</v>
      </c>
      <c r="BG154" s="109" t="n">
        <v>0</v>
      </c>
      <c r="BH154" s="110" t="n">
        <v>0</v>
      </c>
      <c r="BI154" s="111" t="n">
        <v>28.64</v>
      </c>
      <c r="BJ154" s="111" t="n">
        <v>26.47</v>
      </c>
      <c r="BK154" s="112" t="n">
        <v>22.18</v>
      </c>
      <c r="BL154" s="111" t="n">
        <v>24.03</v>
      </c>
      <c r="BM154" s="112" t="n">
        <v>981.1</v>
      </c>
      <c r="BN154" s="111" t="n">
        <v>50.1</v>
      </c>
      <c r="BO154" s="113" t="n">
        <v>0.9317</v>
      </c>
      <c r="BP154" s="107" t="n">
        <v>92.7</v>
      </c>
      <c r="BQ154" s="111" t="n">
        <v>86.05</v>
      </c>
      <c r="BR154" s="111"/>
      <c r="BS154" s="107" t="n">
        <v>12702</v>
      </c>
      <c r="BT154" s="107" t="n">
        <v>12654</v>
      </c>
      <c r="BU154" s="116" t="n">
        <f aca="false">BT154-BS154</f>
        <v>-48</v>
      </c>
      <c r="BV154" s="107" t="n">
        <f aca="false">BG154+BH154</f>
        <v>0</v>
      </c>
      <c r="BW154" s="108" t="n">
        <v>0</v>
      </c>
      <c r="BX154" s="108" t="n">
        <v>0</v>
      </c>
      <c r="BZ154" s="108" t="n">
        <v>24</v>
      </c>
      <c r="CA154" s="108" t="n">
        <v>6.77</v>
      </c>
    </row>
    <row r="155" customFormat="false" ht="13.8" hidden="false" customHeight="false" outlineLevel="0" collapsed="false">
      <c r="A155" s="226"/>
      <c r="B155" s="85" t="n">
        <v>42885</v>
      </c>
      <c r="C155" s="86" t="n">
        <v>95.7</v>
      </c>
      <c r="D155" s="214" t="n">
        <v>0.468</v>
      </c>
      <c r="E155" s="88" t="n">
        <v>108</v>
      </c>
      <c r="F155" s="88" t="n">
        <v>84</v>
      </c>
      <c r="G155" s="89" t="n">
        <v>24</v>
      </c>
      <c r="H155" s="89" t="n">
        <v>0</v>
      </c>
      <c r="I155" s="89" t="n">
        <v>24</v>
      </c>
      <c r="J155" s="89" t="n">
        <v>0</v>
      </c>
      <c r="K155" s="90" t="n">
        <v>0</v>
      </c>
      <c r="L155" s="90" t="n">
        <v>0</v>
      </c>
      <c r="M155" s="90" t="n">
        <v>0</v>
      </c>
      <c r="N155" s="90" t="n">
        <v>0</v>
      </c>
      <c r="O155" s="90" t="n">
        <v>0</v>
      </c>
      <c r="P155" s="90" t="n">
        <v>0</v>
      </c>
      <c r="Q155" s="90" t="n">
        <v>3440</v>
      </c>
      <c r="R155" s="91" t="n">
        <v>2926</v>
      </c>
      <c r="S155" s="91" t="n">
        <v>2926</v>
      </c>
      <c r="T155" s="92" t="n">
        <v>2860</v>
      </c>
      <c r="U155" s="92" t="n">
        <v>2964</v>
      </c>
      <c r="V155" s="89" t="n">
        <v>41</v>
      </c>
      <c r="W155" s="89" t="n">
        <v>0</v>
      </c>
      <c r="X155" s="89" t="n">
        <v>41</v>
      </c>
      <c r="Y155" s="89" t="n">
        <v>0</v>
      </c>
      <c r="Z155" s="89" t="n">
        <v>60</v>
      </c>
      <c r="AA155" s="88" t="n">
        <v>0</v>
      </c>
      <c r="AB155" s="93" t="n">
        <f aca="false">U155-T155+AY155</f>
        <v>104</v>
      </c>
      <c r="AC155" s="94" t="n">
        <f aca="false">T155-S155</f>
        <v>-66</v>
      </c>
      <c r="AD155" s="88" t="n">
        <v>127</v>
      </c>
      <c r="AE155" s="95" t="n">
        <f aca="false">IF(AD155&gt;0, U155/(AD155*24),"no data")</f>
        <v>0.97244094488189</v>
      </c>
      <c r="AF155" s="96" t="n">
        <f aca="false">IF(Q155&gt;0,Q155/24,"no data")</f>
        <v>143.333333333333</v>
      </c>
      <c r="AG155" s="95" t="n">
        <f aca="false">IF(T155&gt;0,(T155/Q155),"no data")</f>
        <v>0.831395348837209</v>
      </c>
      <c r="AH155" s="97" t="n">
        <f aca="false">(1440-((V155*W155)+(X155*Y155)+(Z155*AA155))/(V155+X155+Z155))/1440</f>
        <v>1</v>
      </c>
      <c r="AI155" s="98" t="n">
        <f aca="false">IF(T155&gt;0,(1440-((W155*V155+AS155*AT155)+(Y155*X155+AU155*AV155)+(Z155*AA155+AW155*AX155))/(V155+X155+Z155))/1440,"no data")</f>
        <v>0.866197183098592</v>
      </c>
      <c r="AJ155" s="110" t="n">
        <v>8.557</v>
      </c>
      <c r="AK155" s="101" t="n">
        <v>141.02</v>
      </c>
      <c r="AL155" s="101" t="n">
        <f aca="false">AJ155*AK155</f>
        <v>1206.70814</v>
      </c>
      <c r="AM155" s="110" t="n">
        <v>24.823</v>
      </c>
      <c r="AN155" s="88" t="n">
        <v>945</v>
      </c>
      <c r="AO155" s="103" t="n">
        <f aca="false">AM155*AN155</f>
        <v>23457.735</v>
      </c>
      <c r="AP155" s="104" t="n">
        <f aca="false">IF(T155&gt;0,((((AJ155*AK155)+(AM155*AN155))/(T155*1000))*1000000),"no data")</f>
        <v>8623.93116783217</v>
      </c>
      <c r="AQ155" s="101" t="n">
        <f aca="false">R155/24</f>
        <v>121.916666666667</v>
      </c>
      <c r="AR155" s="101"/>
      <c r="AS155" s="88" t="n">
        <v>0</v>
      </c>
      <c r="AT155" s="106" t="n">
        <v>0</v>
      </c>
      <c r="AU155" s="106" t="n">
        <v>0</v>
      </c>
      <c r="AV155" s="88" t="n">
        <v>0</v>
      </c>
      <c r="AW155" s="106" t="n">
        <v>19</v>
      </c>
      <c r="AX155" s="88" t="n">
        <v>1440</v>
      </c>
      <c r="AY155" s="88" t="n">
        <v>0</v>
      </c>
      <c r="BA155" s="107" t="n">
        <v>978</v>
      </c>
      <c r="BB155" s="107" t="n">
        <v>992</v>
      </c>
      <c r="BC155" s="107" t="n">
        <v>994</v>
      </c>
      <c r="BD155" s="107" t="n">
        <f aca="false">BB155-BA155</f>
        <v>14</v>
      </c>
      <c r="BE155" s="107" t="n">
        <f aca="false">AP155</f>
        <v>8623.93116783217</v>
      </c>
      <c r="BF155" s="232" t="n">
        <f aca="false">BC155/24</f>
        <v>41.4166666666667</v>
      </c>
      <c r="BG155" s="109" t="n">
        <v>0</v>
      </c>
      <c r="BH155" s="110" t="n">
        <v>0</v>
      </c>
      <c r="BI155" s="111" t="n">
        <v>28.57</v>
      </c>
      <c r="BJ155" s="112" t="n">
        <v>26.35</v>
      </c>
      <c r="BK155" s="111" t="n">
        <v>22.03</v>
      </c>
      <c r="BL155" s="111" t="n">
        <v>23.95</v>
      </c>
      <c r="BM155" s="112" t="n">
        <v>979.5</v>
      </c>
      <c r="BN155" s="111" t="n">
        <v>50.09</v>
      </c>
      <c r="BO155" s="113" t="n">
        <v>0.9322</v>
      </c>
      <c r="BP155" s="112" t="n">
        <v>92.98</v>
      </c>
      <c r="BQ155" s="111" t="n">
        <v>86.12</v>
      </c>
      <c r="BR155" s="111"/>
      <c r="BS155" s="107" t="n">
        <v>12706</v>
      </c>
      <c r="BT155" s="107" t="n">
        <v>12667</v>
      </c>
      <c r="BU155" s="116" t="n">
        <f aca="false">BT155-BS155</f>
        <v>-39</v>
      </c>
      <c r="BV155" s="107" t="n">
        <f aca="false">BG155+BH155</f>
        <v>0</v>
      </c>
      <c r="BW155" s="108" t="n">
        <v>0</v>
      </c>
      <c r="BX155" s="108" t="n">
        <v>0</v>
      </c>
      <c r="BZ155" s="108" t="n">
        <v>24</v>
      </c>
      <c r="CA155" s="108" t="n">
        <v>7.17</v>
      </c>
    </row>
    <row r="156" customFormat="false" ht="13.8" hidden="false" customHeight="false" outlineLevel="0" collapsed="false">
      <c r="A156" s="226"/>
      <c r="B156" s="85" t="n">
        <v>42886</v>
      </c>
      <c r="C156" s="86" t="n">
        <v>92.1</v>
      </c>
      <c r="D156" s="214" t="n">
        <v>0.48</v>
      </c>
      <c r="E156" s="88" t="n">
        <v>99</v>
      </c>
      <c r="F156" s="88" t="n">
        <v>84</v>
      </c>
      <c r="G156" s="89" t="n">
        <v>24</v>
      </c>
      <c r="H156" s="89" t="n">
        <v>0</v>
      </c>
      <c r="I156" s="89" t="n">
        <v>24</v>
      </c>
      <c r="J156" s="89" t="n">
        <v>0</v>
      </c>
      <c r="K156" s="90" t="n">
        <v>0</v>
      </c>
      <c r="L156" s="90" t="n">
        <v>0</v>
      </c>
      <c r="M156" s="90" t="n">
        <v>0</v>
      </c>
      <c r="N156" s="90" t="n">
        <v>0</v>
      </c>
      <c r="O156" s="90" t="n">
        <v>12</v>
      </c>
      <c r="P156" s="90" t="n">
        <v>0</v>
      </c>
      <c r="Q156" s="90" t="n">
        <v>3479</v>
      </c>
      <c r="R156" s="91" t="n">
        <v>3134</v>
      </c>
      <c r="S156" s="91" t="n">
        <v>3134</v>
      </c>
      <c r="T156" s="92" t="n">
        <v>3074</v>
      </c>
      <c r="U156" s="92" t="n">
        <v>3186</v>
      </c>
      <c r="V156" s="89" t="n">
        <v>41</v>
      </c>
      <c r="W156" s="89" t="n">
        <v>0</v>
      </c>
      <c r="X156" s="89" t="n">
        <v>42</v>
      </c>
      <c r="Y156" s="89" t="n">
        <v>0</v>
      </c>
      <c r="Z156" s="89" t="n">
        <v>60</v>
      </c>
      <c r="AA156" s="88" t="n">
        <v>0</v>
      </c>
      <c r="AB156" s="93" t="n">
        <f aca="false">U156-T156+AY156</f>
        <v>112</v>
      </c>
      <c r="AC156" s="94" t="n">
        <f aca="false">T156-S156</f>
        <v>-60</v>
      </c>
      <c r="AD156" s="88" t="n">
        <v>143</v>
      </c>
      <c r="AE156" s="95" t="n">
        <f aca="false">IF(AD156&gt;0, U156/(AD156*24),"no data")</f>
        <v>0.928321678321678</v>
      </c>
      <c r="AF156" s="96" t="n">
        <f aca="false">IF(Q156&gt;0,Q156/24,"no data")</f>
        <v>144.958333333333</v>
      </c>
      <c r="AG156" s="95" t="n">
        <f aca="false">IF(T156&gt;0,(T156/Q156),"no data")</f>
        <v>0.883587237711986</v>
      </c>
      <c r="AH156" s="97" t="n">
        <f aca="false">(1440-((V156*W156)+(X156*Y156)+(Z156*AA156))/(V156+X156+Z156))/1440</f>
        <v>1</v>
      </c>
      <c r="AI156" s="98" t="n">
        <f aca="false">IF(T156&gt;0,(1440-((W156*V156+AS156*AT156)+(Y156*X156+AU156*AV156)+(Z156*AA156+AW156*AX156))/(V156+X156+Z156))/1440,"no data")</f>
        <v>0.937062937062937</v>
      </c>
      <c r="AJ156" s="110" t="n">
        <v>8.565</v>
      </c>
      <c r="AK156" s="101" t="n">
        <v>139.92</v>
      </c>
      <c r="AL156" s="101" t="n">
        <f aca="false">AJ156*AK156</f>
        <v>1198.4148</v>
      </c>
      <c r="AM156" s="239" t="n">
        <v>27.255</v>
      </c>
      <c r="AN156" s="88" t="n">
        <v>946</v>
      </c>
      <c r="AO156" s="103" t="n">
        <f aca="false">AM156*AN156</f>
        <v>25783.23</v>
      </c>
      <c r="AP156" s="104" t="n">
        <f aca="false">IF(T156&gt;0,((((AJ156*AK156)+(AM156*AN156))/(T156*1000))*1000000),"no data")</f>
        <v>8777.37306441119</v>
      </c>
      <c r="AQ156" s="101" t="n">
        <f aca="false">R156/24</f>
        <v>130.583333333333</v>
      </c>
      <c r="AR156" s="101"/>
      <c r="AS156" s="88" t="n">
        <v>0</v>
      </c>
      <c r="AT156" s="106" t="n">
        <v>0</v>
      </c>
      <c r="AU156" s="106" t="n">
        <v>0</v>
      </c>
      <c r="AV156" s="88" t="n">
        <v>0</v>
      </c>
      <c r="AW156" s="106" t="n">
        <v>18</v>
      </c>
      <c r="AX156" s="88" t="n">
        <v>720</v>
      </c>
      <c r="AY156" s="88" t="n">
        <v>0</v>
      </c>
      <c r="BA156" s="107" t="n">
        <v>993</v>
      </c>
      <c r="BB156" s="107" t="n">
        <v>1001</v>
      </c>
      <c r="BC156" s="107" t="n">
        <v>1192</v>
      </c>
      <c r="BD156" s="107" t="n">
        <f aca="false">BB156-BA156</f>
        <v>8</v>
      </c>
      <c r="BE156" s="107" t="n">
        <f aca="false">AP156</f>
        <v>8777.37306441119</v>
      </c>
      <c r="BF156" s="232" t="n">
        <f aca="false">BC156/24</f>
        <v>49.6666666666667</v>
      </c>
      <c r="BG156" s="109" t="n">
        <v>1.109</v>
      </c>
      <c r="BH156" s="110" t="n">
        <v>1.103</v>
      </c>
      <c r="BI156" s="111" t="n">
        <v>28.9</v>
      </c>
      <c r="BJ156" s="112" t="n">
        <v>26.6</v>
      </c>
      <c r="BK156" s="111" t="n">
        <v>22.3</v>
      </c>
      <c r="BL156" s="111" t="n">
        <v>23.9</v>
      </c>
      <c r="BM156" s="112" t="n">
        <v>980.8</v>
      </c>
      <c r="BN156" s="111" t="n">
        <v>50.17</v>
      </c>
      <c r="BO156" s="122" t="n">
        <v>0.9325</v>
      </c>
      <c r="BP156" s="111" t="n">
        <v>93.46</v>
      </c>
      <c r="BQ156" s="111" t="n">
        <v>86.38</v>
      </c>
      <c r="BR156" s="111"/>
      <c r="BS156" s="107" t="n">
        <v>12642</v>
      </c>
      <c r="BT156" s="107" t="n">
        <v>12640</v>
      </c>
      <c r="BU156" s="116" t="n">
        <f aca="false">BT156-BS156</f>
        <v>-2</v>
      </c>
      <c r="BV156" s="107" t="n">
        <f aca="false">BG156+BH156</f>
        <v>2.212</v>
      </c>
      <c r="BW156" s="108" t="n">
        <v>13</v>
      </c>
      <c r="BX156" s="108" t="n">
        <v>13</v>
      </c>
      <c r="BZ156" s="108" t="n">
        <v>24</v>
      </c>
      <c r="CA156" s="108" t="n">
        <v>7.33</v>
      </c>
    </row>
    <row r="157" customFormat="false" ht="13.8" hidden="false" customHeight="false" outlineLevel="0" collapsed="false">
      <c r="A157" s="226"/>
      <c r="B157" s="85" t="n">
        <v>42887</v>
      </c>
      <c r="C157" s="86" t="n">
        <v>92.03</v>
      </c>
      <c r="D157" s="214" t="n">
        <v>0.4647</v>
      </c>
      <c r="E157" s="88" t="n">
        <v>101</v>
      </c>
      <c r="F157" s="88" t="n">
        <v>81</v>
      </c>
      <c r="G157" s="89" t="n">
        <v>24</v>
      </c>
      <c r="H157" s="89" t="n">
        <v>0</v>
      </c>
      <c r="I157" s="89" t="n">
        <v>24</v>
      </c>
      <c r="J157" s="89" t="n">
        <v>0</v>
      </c>
      <c r="K157" s="90" t="n">
        <v>0</v>
      </c>
      <c r="L157" s="90" t="n">
        <v>0</v>
      </c>
      <c r="M157" s="90" t="n">
        <v>0</v>
      </c>
      <c r="N157" s="90" t="n">
        <v>0</v>
      </c>
      <c r="O157" s="90" t="n">
        <v>12</v>
      </c>
      <c r="P157" s="90" t="n">
        <v>0</v>
      </c>
      <c r="Q157" s="90" t="n">
        <v>3477</v>
      </c>
      <c r="R157" s="91" t="n">
        <v>3179</v>
      </c>
      <c r="S157" s="91" t="n">
        <v>3179</v>
      </c>
      <c r="T157" s="92" t="n">
        <v>3113</v>
      </c>
      <c r="U157" s="92" t="n">
        <v>3220</v>
      </c>
      <c r="V157" s="89" t="n">
        <v>40</v>
      </c>
      <c r="W157" s="89" t="n">
        <v>0</v>
      </c>
      <c r="X157" s="89" t="n">
        <v>42</v>
      </c>
      <c r="Y157" s="89" t="n">
        <v>0</v>
      </c>
      <c r="Z157" s="89" t="n">
        <v>60</v>
      </c>
      <c r="AA157" s="88" t="n">
        <v>0</v>
      </c>
      <c r="AB157" s="93" t="n">
        <f aca="false">U157-T157+AY157</f>
        <v>107</v>
      </c>
      <c r="AC157" s="94" t="n">
        <f aca="false">T157-S157</f>
        <v>-66</v>
      </c>
      <c r="AD157" s="88" t="n">
        <v>142</v>
      </c>
      <c r="AE157" s="95" t="n">
        <f aca="false">IF(AD157&gt;0, U157/(AD157*24),"no data")</f>
        <v>0.944835680751174</v>
      </c>
      <c r="AF157" s="96" t="n">
        <f aca="false">IF(Q157&gt;0,Q157/24,"no data")</f>
        <v>144.875</v>
      </c>
      <c r="AG157" s="95" t="n">
        <f aca="false">IF(T157&gt;0,(T157/Q157),"no data")</f>
        <v>0.895312050618349</v>
      </c>
      <c r="AH157" s="97" t="n">
        <f aca="false">(1440-((V157*W157)+(X157*Y157)+(Z157*AA157))/(V157+X157+Z157))/1440</f>
        <v>1</v>
      </c>
      <c r="AI157" s="98" t="n">
        <f aca="false">IF(T157&gt;0,(1440-((W157*V157+AS157*AT157)+(Y157*X157+AU157*AV157)+(Z157*AA157+AW157*AX157))/(V157+X157+Z157))/1440,"no data")</f>
        <v>0.943661971830986</v>
      </c>
      <c r="AJ157" s="110" t="n">
        <v>8.58</v>
      </c>
      <c r="AK157" s="101" t="n">
        <v>144.05</v>
      </c>
      <c r="AL157" s="101" t="n">
        <f aca="false">AJ157*AK157</f>
        <v>1235.949</v>
      </c>
      <c r="AM157" s="110" t="n">
        <v>27.739</v>
      </c>
      <c r="AN157" s="88" t="n">
        <v>943</v>
      </c>
      <c r="AO157" s="103" t="n">
        <f aca="false">AM157*AN157</f>
        <v>26157.877</v>
      </c>
      <c r="AP157" s="104" t="n">
        <f aca="false">IF(T157&gt;0,((((AJ157*AK157)+(AM157*AN157))/(T157*1000))*1000000),"no data")</f>
        <v>8799.81561194989</v>
      </c>
      <c r="AQ157" s="101" t="n">
        <f aca="false">R157/24</f>
        <v>132.458333333333</v>
      </c>
      <c r="AR157" s="101"/>
      <c r="AS157" s="88" t="n">
        <v>0</v>
      </c>
      <c r="AT157" s="106" t="n">
        <v>0</v>
      </c>
      <c r="AU157" s="106" t="n">
        <v>0</v>
      </c>
      <c r="AV157" s="88" t="n">
        <v>0</v>
      </c>
      <c r="AW157" s="106" t="n">
        <v>16</v>
      </c>
      <c r="AX157" s="88" t="n">
        <v>720</v>
      </c>
      <c r="AY157" s="88" t="n">
        <v>0</v>
      </c>
      <c r="BA157" s="107" t="n">
        <v>993</v>
      </c>
      <c r="BB157" s="107" t="n">
        <v>1005</v>
      </c>
      <c r="BC157" s="107" t="n">
        <v>1222</v>
      </c>
      <c r="BD157" s="107" t="n">
        <f aca="false">BB157-BA157</f>
        <v>12</v>
      </c>
      <c r="BE157" s="107" t="n">
        <f aca="false">AP157</f>
        <v>8799.81561194989</v>
      </c>
      <c r="BF157" s="232" t="n">
        <f aca="false">BC157/24</f>
        <v>50.9166666666667</v>
      </c>
      <c r="BG157" s="109" t="n">
        <v>1.259</v>
      </c>
      <c r="BH157" s="110" t="n">
        <v>1.211</v>
      </c>
      <c r="BI157" s="111" t="n">
        <v>28.96</v>
      </c>
      <c r="BJ157" s="112" t="n">
        <v>26.81</v>
      </c>
      <c r="BK157" s="112" t="n">
        <v>22.46</v>
      </c>
      <c r="BL157" s="112" t="n">
        <v>23.96</v>
      </c>
      <c r="BM157" s="112" t="n">
        <v>985.13</v>
      </c>
      <c r="BN157" s="111" t="n">
        <v>50.12</v>
      </c>
      <c r="BO157" s="113" t="n">
        <v>0.931</v>
      </c>
      <c r="BP157" s="108" t="n">
        <v>93.26</v>
      </c>
      <c r="BQ157" s="108" t="n">
        <v>86.22</v>
      </c>
      <c r="BR157" s="108"/>
      <c r="BS157" s="107" t="n">
        <v>12690</v>
      </c>
      <c r="BT157" s="107" t="n">
        <v>12668</v>
      </c>
      <c r="BU157" s="116" t="n">
        <f aca="false">BT157-BS157</f>
        <v>-22</v>
      </c>
      <c r="BV157" s="107" t="n">
        <f aca="false">BG157+BH157</f>
        <v>2.47</v>
      </c>
      <c r="BW157" s="108" t="n">
        <v>23</v>
      </c>
      <c r="BX157" s="108" t="n">
        <v>23</v>
      </c>
      <c r="BZ157" s="108" t="n">
        <v>24</v>
      </c>
      <c r="CA157" s="108" t="n">
        <v>7.8</v>
      </c>
    </row>
    <row r="158" customFormat="false" ht="13.8" hidden="false" customHeight="false" outlineLevel="0" collapsed="false">
      <c r="A158" s="226"/>
      <c r="B158" s="85" t="n">
        <v>42888</v>
      </c>
      <c r="C158" s="86" t="n">
        <v>99.15</v>
      </c>
      <c r="D158" s="214" t="n">
        <v>0.397</v>
      </c>
      <c r="E158" s="88" t="n">
        <v>111</v>
      </c>
      <c r="F158" s="88" t="n">
        <v>86</v>
      </c>
      <c r="G158" s="89" t="n">
        <v>24</v>
      </c>
      <c r="H158" s="89" t="n">
        <v>0</v>
      </c>
      <c r="I158" s="89" t="n">
        <v>24</v>
      </c>
      <c r="J158" s="89" t="n">
        <v>0</v>
      </c>
      <c r="K158" s="90" t="n">
        <v>0</v>
      </c>
      <c r="L158" s="90" t="n">
        <v>0</v>
      </c>
      <c r="M158" s="90" t="n">
        <v>0</v>
      </c>
      <c r="N158" s="90" t="n">
        <v>0</v>
      </c>
      <c r="O158" s="90" t="n">
        <v>12</v>
      </c>
      <c r="P158" s="90" t="n">
        <v>0</v>
      </c>
      <c r="Q158" s="90" t="n">
        <v>3402</v>
      </c>
      <c r="R158" s="91" t="n">
        <v>3125</v>
      </c>
      <c r="S158" s="91" t="n">
        <v>3125</v>
      </c>
      <c r="T158" s="92" t="n">
        <v>3050</v>
      </c>
      <c r="U158" s="92" t="n">
        <v>3161</v>
      </c>
      <c r="V158" s="89" t="n">
        <v>40</v>
      </c>
      <c r="W158" s="89" t="n">
        <v>0</v>
      </c>
      <c r="X158" s="89" t="n">
        <v>41</v>
      </c>
      <c r="Y158" s="89" t="n">
        <v>0</v>
      </c>
      <c r="Z158" s="89" t="n">
        <v>60</v>
      </c>
      <c r="AA158" s="88" t="n">
        <v>0</v>
      </c>
      <c r="AB158" s="93" t="n">
        <f aca="false">U158-T158+AY158</f>
        <v>111</v>
      </c>
      <c r="AC158" s="94" t="n">
        <f aca="false">T158-S158</f>
        <v>-75</v>
      </c>
      <c r="AD158" s="88" t="n">
        <v>140</v>
      </c>
      <c r="AE158" s="95" t="n">
        <f aca="false">IF(AD158&gt;0, U158/(AD158*24),"no data")</f>
        <v>0.94077380952381</v>
      </c>
      <c r="AF158" s="96" t="n">
        <f aca="false">IF(Q158&gt;0,Q158/24,"no data")</f>
        <v>141.75</v>
      </c>
      <c r="AG158" s="95" t="n">
        <f aca="false">IF(T158&gt;0,(T158/Q158),"no data")</f>
        <v>0.896531452087008</v>
      </c>
      <c r="AH158" s="97" t="n">
        <f aca="false">(1440-((V158*W158)+(X158*Y158)+(Z158*AA158))/(V158+X158+Z158))/1440</f>
        <v>1</v>
      </c>
      <c r="AI158" s="98" t="n">
        <f aca="false">IF(T158&gt;0,(1440-((W158*V158+AS158*AT158)+(Y158*X158+AU158*AV158)+(Z158*AA158+AW158*AX158))/(V158+X158+Z158))/1440,"no data")</f>
        <v>0.936170212765957</v>
      </c>
      <c r="AJ158" s="110" t="n">
        <v>8.55</v>
      </c>
      <c r="AK158" s="101" t="n">
        <v>144.64</v>
      </c>
      <c r="AL158" s="101" t="n">
        <f aca="false">AJ158*AK158</f>
        <v>1236.672</v>
      </c>
      <c r="AM158" s="110" t="n">
        <v>27.197</v>
      </c>
      <c r="AN158" s="88" t="n">
        <v>945</v>
      </c>
      <c r="AO158" s="103" t="n">
        <f aca="false">AM158*AN158</f>
        <v>25701.165</v>
      </c>
      <c r="AP158" s="104" t="n">
        <f aca="false">IF(T158&gt;0,((((AJ158*AK158)+(AM158*AN158))/(T158*1000))*1000000),"no data")</f>
        <v>8832.07770491803</v>
      </c>
      <c r="AQ158" s="101" t="n">
        <f aca="false">R158/24</f>
        <v>130.208333333333</v>
      </c>
      <c r="AR158" s="101"/>
      <c r="AS158" s="88" t="n">
        <v>0</v>
      </c>
      <c r="AT158" s="106" t="n">
        <v>0</v>
      </c>
      <c r="AU158" s="106" t="n">
        <v>0</v>
      </c>
      <c r="AV158" s="88" t="n">
        <v>0</v>
      </c>
      <c r="AW158" s="106" t="n">
        <v>18</v>
      </c>
      <c r="AX158" s="88" t="n">
        <v>720</v>
      </c>
      <c r="AY158" s="88" t="n">
        <v>0</v>
      </c>
      <c r="BA158" s="107" t="n">
        <v>966</v>
      </c>
      <c r="BB158" s="107" t="n">
        <v>993</v>
      </c>
      <c r="BC158" s="107" t="n">
        <v>1202</v>
      </c>
      <c r="BD158" s="107" t="n">
        <f aca="false">BB158-BA158</f>
        <v>27</v>
      </c>
      <c r="BE158" s="107" t="n">
        <f aca="false">AP158</f>
        <v>8832.07770491803</v>
      </c>
      <c r="BF158" s="232" t="n">
        <f aca="false">BC158/24</f>
        <v>50.0833333333333</v>
      </c>
      <c r="BG158" s="109" t="n">
        <v>1.149</v>
      </c>
      <c r="BH158" s="110" t="n">
        <v>1.143</v>
      </c>
      <c r="BI158" s="111" t="n">
        <v>28.19</v>
      </c>
      <c r="BJ158" s="112" t="n">
        <v>26.26</v>
      </c>
      <c r="BK158" s="112" t="n">
        <v>22.19</v>
      </c>
      <c r="BL158" s="112" t="n">
        <v>23.71</v>
      </c>
      <c r="BM158" s="112" t="n">
        <v>983.75</v>
      </c>
      <c r="BN158" s="111" t="n">
        <v>50.12</v>
      </c>
      <c r="BO158" s="113" t="n">
        <v>0.9316</v>
      </c>
      <c r="BP158" s="108" t="n">
        <v>91.83</v>
      </c>
      <c r="BQ158" s="108" t="n">
        <v>85.88</v>
      </c>
      <c r="BR158" s="108"/>
      <c r="BS158" s="107" t="n">
        <v>12794</v>
      </c>
      <c r="BT158" s="107" t="n">
        <v>12700</v>
      </c>
      <c r="BU158" s="116" t="n">
        <f aca="false">BT158-BS158</f>
        <v>-94</v>
      </c>
      <c r="BV158" s="107" t="n">
        <f aca="false">BG158+BH158</f>
        <v>2.292</v>
      </c>
      <c r="BW158" s="108" t="n">
        <v>13</v>
      </c>
      <c r="BX158" s="108" t="n">
        <v>13</v>
      </c>
      <c r="BZ158" s="108" t="n">
        <v>24</v>
      </c>
      <c r="CA158" s="108" t="n">
        <v>7.56</v>
      </c>
    </row>
    <row r="159" customFormat="false" ht="13.8" hidden="false" customHeight="false" outlineLevel="0" collapsed="false">
      <c r="A159" s="226"/>
      <c r="B159" s="85" t="n">
        <v>42889</v>
      </c>
      <c r="C159" s="86" t="n">
        <v>101.9</v>
      </c>
      <c r="D159" s="214" t="n">
        <v>0.419</v>
      </c>
      <c r="E159" s="88" t="n">
        <v>114</v>
      </c>
      <c r="F159" s="88" t="n">
        <v>91</v>
      </c>
      <c r="G159" s="89" t="n">
        <v>24</v>
      </c>
      <c r="H159" s="89" t="n">
        <v>0</v>
      </c>
      <c r="I159" s="89" t="n">
        <v>24</v>
      </c>
      <c r="J159" s="89" t="n">
        <v>0</v>
      </c>
      <c r="K159" s="90" t="n">
        <v>0</v>
      </c>
      <c r="L159" s="90" t="n">
        <v>0</v>
      </c>
      <c r="M159" s="90" t="n">
        <v>0</v>
      </c>
      <c r="N159" s="90" t="n">
        <v>0</v>
      </c>
      <c r="O159" s="90" t="n">
        <v>12</v>
      </c>
      <c r="P159" s="90" t="n">
        <v>0</v>
      </c>
      <c r="Q159" s="90" t="n">
        <v>3376</v>
      </c>
      <c r="R159" s="91" t="n">
        <v>3104</v>
      </c>
      <c r="S159" s="91" t="n">
        <v>3104</v>
      </c>
      <c r="T159" s="92" t="n">
        <v>3033</v>
      </c>
      <c r="U159" s="92" t="n">
        <v>3141</v>
      </c>
      <c r="V159" s="89" t="n">
        <v>40</v>
      </c>
      <c r="W159" s="89" t="n">
        <v>0</v>
      </c>
      <c r="X159" s="89" t="n">
        <v>41</v>
      </c>
      <c r="Y159" s="89" t="n">
        <v>0</v>
      </c>
      <c r="Z159" s="89" t="n">
        <v>60</v>
      </c>
      <c r="AA159" s="88" t="n">
        <v>0</v>
      </c>
      <c r="AB159" s="93" t="n">
        <f aca="false">U159-T159+AY159</f>
        <v>108</v>
      </c>
      <c r="AC159" s="94" t="n">
        <f aca="false">T159-S159</f>
        <v>-71</v>
      </c>
      <c r="AD159" s="88" t="n">
        <v>140</v>
      </c>
      <c r="AE159" s="95" t="n">
        <f aca="false">IF(AD159&gt;0, U159/(AD159*24),"no data")</f>
        <v>0.934821428571429</v>
      </c>
      <c r="AF159" s="96" t="n">
        <f aca="false">IF(Q159&gt;0,Q159/24,"no data")</f>
        <v>140.666666666667</v>
      </c>
      <c r="AG159" s="95" t="n">
        <f aca="false">IF(T159&gt;0,(T159/Q159),"no data")</f>
        <v>0.898400473933649</v>
      </c>
      <c r="AH159" s="97" t="n">
        <f aca="false">(1440-((V159*W159)+(X159*Y159)+(Z159*AA159))/(V159+X159+Z159))/1440</f>
        <v>1</v>
      </c>
      <c r="AI159" s="98" t="n">
        <f aca="false">IF(T159&gt;0,(1440-((W159*V159+AS159*AT159)+(Y159*X159+AU159*AV159)+(Z159*AA159+AW159*AX159))/(V159+X159+Z159))/1440,"no data")</f>
        <v>0.939716312056738</v>
      </c>
      <c r="AJ159" s="110" t="n">
        <v>8.57</v>
      </c>
      <c r="AK159" s="101" t="n">
        <v>146.95</v>
      </c>
      <c r="AL159" s="101" t="n">
        <f aca="false">AJ159*AK159</f>
        <v>1259.3615</v>
      </c>
      <c r="AM159" s="110" t="n">
        <v>26.903</v>
      </c>
      <c r="AN159" s="88" t="n">
        <v>946</v>
      </c>
      <c r="AO159" s="103" t="n">
        <f aca="false">AM159*AN159</f>
        <v>25450.238</v>
      </c>
      <c r="AP159" s="104" t="n">
        <f aca="false">IF(T159&gt;0,((((AJ159*AK159)+(AM159*AN159))/(T159*1000))*1000000),"no data")</f>
        <v>8806.330201121</v>
      </c>
      <c r="AQ159" s="101" t="n">
        <f aca="false">R159/24</f>
        <v>129.333333333333</v>
      </c>
      <c r="AR159" s="101"/>
      <c r="AS159" s="88" t="n">
        <v>0</v>
      </c>
      <c r="AT159" s="106" t="n">
        <v>0</v>
      </c>
      <c r="AU159" s="106" t="n">
        <v>0</v>
      </c>
      <c r="AV159" s="88" t="n">
        <v>0</v>
      </c>
      <c r="AW159" s="106" t="n">
        <v>17</v>
      </c>
      <c r="AX159" s="88" t="n">
        <v>720</v>
      </c>
      <c r="AY159" s="88" t="n">
        <v>0</v>
      </c>
      <c r="BA159" s="107" t="n">
        <v>948</v>
      </c>
      <c r="BB159" s="107" t="n">
        <v>982</v>
      </c>
      <c r="BC159" s="107" t="n">
        <v>1211</v>
      </c>
      <c r="BD159" s="107" t="n">
        <f aca="false">BB159-BA159</f>
        <v>34</v>
      </c>
      <c r="BE159" s="107" t="n">
        <f aca="false">AP159</f>
        <v>8806.330201121</v>
      </c>
      <c r="BF159" s="232" t="n">
        <f aca="false">BC159/24</f>
        <v>50.4583333333333</v>
      </c>
      <c r="BG159" s="109" t="n">
        <v>1.301</v>
      </c>
      <c r="BH159" s="110" t="n">
        <v>1.208</v>
      </c>
      <c r="BI159" s="111" t="n">
        <v>27.88</v>
      </c>
      <c r="BJ159" s="112" t="n">
        <v>25.87</v>
      </c>
      <c r="BK159" s="112" t="n">
        <v>22</v>
      </c>
      <c r="BL159" s="112" t="n">
        <v>23.69</v>
      </c>
      <c r="BM159" s="112" t="n">
        <v>981.63</v>
      </c>
      <c r="BN159" s="111" t="n">
        <v>50.08</v>
      </c>
      <c r="BO159" s="113" t="n">
        <v>0.9314</v>
      </c>
      <c r="BP159" s="108" t="n">
        <v>91.32</v>
      </c>
      <c r="BQ159" s="108" t="n">
        <v>85.72</v>
      </c>
      <c r="BR159" s="108"/>
      <c r="BS159" s="107" t="n">
        <v>12832</v>
      </c>
      <c r="BT159" s="107" t="n">
        <v>12715</v>
      </c>
      <c r="BU159" s="116" t="n">
        <f aca="false">BT159-BS159</f>
        <v>-117</v>
      </c>
      <c r="BV159" s="107" t="n">
        <f aca="false">BG159+BH159</f>
        <v>2.509</v>
      </c>
      <c r="BW159" s="233" t="n">
        <v>23</v>
      </c>
      <c r="BX159" s="233" t="n">
        <v>23</v>
      </c>
      <c r="BZ159" s="123" t="n">
        <v>24</v>
      </c>
      <c r="CA159" s="123" t="n">
        <v>7.016</v>
      </c>
    </row>
    <row r="160" customFormat="false" ht="12.75" hidden="false" customHeight="true" outlineLevel="0" collapsed="false">
      <c r="A160" s="226" t="s">
        <v>109</v>
      </c>
      <c r="B160" s="85" t="n">
        <v>42890</v>
      </c>
      <c r="C160" s="125" t="n">
        <v>100</v>
      </c>
      <c r="D160" s="126" t="n">
        <v>0.43</v>
      </c>
      <c r="E160" s="127" t="n">
        <v>110</v>
      </c>
      <c r="F160" s="127" t="n">
        <v>90</v>
      </c>
      <c r="G160" s="128" t="n">
        <v>24</v>
      </c>
      <c r="H160" s="128" t="n">
        <v>0</v>
      </c>
      <c r="I160" s="128" t="n">
        <v>12</v>
      </c>
      <c r="J160" s="128" t="n">
        <v>42</v>
      </c>
      <c r="K160" s="129" t="n">
        <v>0</v>
      </c>
      <c r="L160" s="129" t="n">
        <v>0</v>
      </c>
      <c r="M160" s="129" t="n">
        <v>0</v>
      </c>
      <c r="N160" s="129" t="n">
        <v>0</v>
      </c>
      <c r="O160" s="129" t="n">
        <v>0</v>
      </c>
      <c r="P160" s="129" t="n">
        <v>0</v>
      </c>
      <c r="Q160" s="130" t="n">
        <v>3391</v>
      </c>
      <c r="R160" s="131" t="n">
        <v>2186</v>
      </c>
      <c r="S160" s="131" t="n">
        <v>2186</v>
      </c>
      <c r="T160" s="132" t="n">
        <v>2136</v>
      </c>
      <c r="U160" s="132" t="n">
        <v>2229</v>
      </c>
      <c r="V160" s="127" t="n">
        <v>40</v>
      </c>
      <c r="W160" s="127" t="n">
        <v>0</v>
      </c>
      <c r="X160" s="127" t="n">
        <v>41</v>
      </c>
      <c r="Y160" s="127" t="n">
        <v>625</v>
      </c>
      <c r="Z160" s="127" t="n">
        <v>60</v>
      </c>
      <c r="AA160" s="127" t="n">
        <v>0</v>
      </c>
      <c r="AB160" s="133" t="n">
        <f aca="false">U160-T160+AY160</f>
        <v>93</v>
      </c>
      <c r="AC160" s="134" t="n">
        <f aca="false">T160-S160</f>
        <v>-50</v>
      </c>
      <c r="AD160" s="127" t="n">
        <v>123</v>
      </c>
      <c r="AE160" s="135" t="n">
        <f aca="false">IF(AD160&gt;0, U160/(AD160*24),"no data")</f>
        <v>0.755081300813008</v>
      </c>
      <c r="AF160" s="136" t="n">
        <f aca="false">IF(Q160&gt;0,Q160/24,"no data")</f>
        <v>141.291666666667</v>
      </c>
      <c r="AG160" s="135" t="n">
        <f aca="false">IF(T160&gt;0,(T160/Q160),"no data")</f>
        <v>0.629902683574167</v>
      </c>
      <c r="AH160" s="137" t="n">
        <f aca="false">(1440-((V160*W160)+(X160*Y160)+(Z160*AA160))/(V160+X160+Z160))/1440</f>
        <v>0.873793341213554</v>
      </c>
      <c r="AI160" s="138" t="n">
        <f aca="false">IF(T160&gt;0,(1440-((W160*V160+AS160*AT160)+(Y160*X160+AU160*AV160)+(Z160*AA160+AW160*AX160))/(V160+X160+Z160))/1440,"no data")</f>
        <v>0.663421000788022</v>
      </c>
      <c r="AJ160" s="175" t="n">
        <v>4.645</v>
      </c>
      <c r="AK160" s="227" t="n">
        <v>149.69</v>
      </c>
      <c r="AL160" s="154" t="n">
        <f aca="false">AJ160*AK160</f>
        <v>695.31005</v>
      </c>
      <c r="AM160" s="175" t="n">
        <v>19.827</v>
      </c>
      <c r="AN160" s="127" t="n">
        <v>945</v>
      </c>
      <c r="AO160" s="140" t="n">
        <f aca="false">AM160*AN160</f>
        <v>18736.515</v>
      </c>
      <c r="AP160" s="141" t="n">
        <f aca="false">IF(T160&gt;0,((((AJ160*AK160)+(AM160*AN160))/(T160*1000))*1000000),"no data")</f>
        <v>9097.29637172285</v>
      </c>
      <c r="AQ160" s="229" t="n">
        <f aca="false">R160/24</f>
        <v>91.0833333333333</v>
      </c>
      <c r="AR160" s="229"/>
      <c r="AS160" s="143" t="n">
        <v>0</v>
      </c>
      <c r="AT160" s="127" t="n">
        <v>0</v>
      </c>
      <c r="AU160" s="144" t="n">
        <v>18</v>
      </c>
      <c r="AV160" s="144" t="n">
        <v>53</v>
      </c>
      <c r="AW160" s="127" t="n">
        <v>29</v>
      </c>
      <c r="AX160" s="144" t="n">
        <v>1440</v>
      </c>
      <c r="AY160" s="127" t="n">
        <v>0</v>
      </c>
      <c r="BA160" s="127" t="n">
        <v>947</v>
      </c>
      <c r="BB160" s="127" t="n">
        <v>542</v>
      </c>
      <c r="BC160" s="127" t="n">
        <v>740</v>
      </c>
      <c r="BD160" s="145" t="n">
        <f aca="false">BB160-BA160</f>
        <v>-405</v>
      </c>
      <c r="BE160" s="146" t="n">
        <f aca="false">AP160</f>
        <v>9097.29637172285</v>
      </c>
      <c r="BF160" s="147" t="n">
        <f aca="false">BC160/24</f>
        <v>30.8333333333333</v>
      </c>
      <c r="BG160" s="148" t="n">
        <v>0</v>
      </c>
      <c r="BH160" s="149" t="n">
        <v>0</v>
      </c>
      <c r="BI160" s="147" t="n">
        <v>28.1</v>
      </c>
      <c r="BJ160" s="145" t="n">
        <v>25.8</v>
      </c>
      <c r="BK160" s="145" t="n">
        <v>12.5</v>
      </c>
      <c r="BL160" s="145" t="n">
        <v>13.1</v>
      </c>
      <c r="BM160" s="145" t="n">
        <v>978.9</v>
      </c>
      <c r="BN160" s="147" t="n">
        <v>50.05</v>
      </c>
      <c r="BO160" s="150" t="n">
        <v>0.9302</v>
      </c>
      <c r="BP160" s="147" t="n">
        <v>90.6</v>
      </c>
      <c r="BQ160" s="147" t="n">
        <v>85.8</v>
      </c>
      <c r="BR160" s="147"/>
      <c r="BS160" s="145" t="n">
        <v>12836</v>
      </c>
      <c r="BT160" s="145" t="n">
        <v>12682</v>
      </c>
      <c r="BU160" s="116" t="n">
        <f aca="false">BT160-BS160</f>
        <v>-154</v>
      </c>
      <c r="BV160" s="145" t="n">
        <f aca="false">BG160+BH160</f>
        <v>0</v>
      </c>
      <c r="BW160" s="147" t="n">
        <v>0</v>
      </c>
      <c r="BX160" s="147" t="n">
        <v>0</v>
      </c>
      <c r="BZ160" s="147" t="n">
        <v>24</v>
      </c>
      <c r="CA160" s="147" t="n">
        <v>8.4</v>
      </c>
    </row>
    <row r="161" customFormat="false" ht="13.8" hidden="false" customHeight="false" outlineLevel="0" collapsed="false">
      <c r="A161" s="226"/>
      <c r="B161" s="85" t="n">
        <v>42891</v>
      </c>
      <c r="C161" s="125" t="n">
        <v>100</v>
      </c>
      <c r="D161" s="126" t="n">
        <v>0.53</v>
      </c>
      <c r="E161" s="127" t="n">
        <v>108</v>
      </c>
      <c r="F161" s="127" t="n">
        <v>92</v>
      </c>
      <c r="G161" s="128" t="n">
        <v>24</v>
      </c>
      <c r="H161" s="128" t="n">
        <v>0</v>
      </c>
      <c r="I161" s="128" t="n">
        <v>24</v>
      </c>
      <c r="J161" s="128" t="n">
        <v>0</v>
      </c>
      <c r="K161" s="129" t="n">
        <v>0</v>
      </c>
      <c r="L161" s="129" t="n">
        <v>0</v>
      </c>
      <c r="M161" s="129" t="n">
        <v>0</v>
      </c>
      <c r="N161" s="129" t="n">
        <v>0</v>
      </c>
      <c r="O161" s="129" t="n">
        <v>12</v>
      </c>
      <c r="P161" s="129" t="n">
        <v>0</v>
      </c>
      <c r="Q161" s="130" t="n">
        <v>3394</v>
      </c>
      <c r="R161" s="131" t="n">
        <v>3066</v>
      </c>
      <c r="S161" s="131" t="n">
        <v>3066</v>
      </c>
      <c r="T161" s="132" t="n">
        <v>3002</v>
      </c>
      <c r="U161" s="132" t="n">
        <v>3112</v>
      </c>
      <c r="V161" s="127" t="n">
        <v>40</v>
      </c>
      <c r="W161" s="127" t="n">
        <v>0</v>
      </c>
      <c r="X161" s="127" t="n">
        <v>41</v>
      </c>
      <c r="Y161" s="127" t="n">
        <v>0</v>
      </c>
      <c r="Z161" s="127" t="n">
        <v>60</v>
      </c>
      <c r="AA161" s="127" t="n">
        <v>0</v>
      </c>
      <c r="AB161" s="133" t="n">
        <f aca="false">U161-T161+AY161</f>
        <v>110</v>
      </c>
      <c r="AC161" s="134" t="n">
        <f aca="false">T161-S161</f>
        <v>-64</v>
      </c>
      <c r="AD161" s="127" t="n">
        <v>138</v>
      </c>
      <c r="AE161" s="135" t="n">
        <f aca="false">IF(AD161&gt;0, U161/(AD161*24),"no data")</f>
        <v>0.939613526570048</v>
      </c>
      <c r="AF161" s="136" t="n">
        <f aca="false">IF(Q161&gt;0,Q161/24,"no data")</f>
        <v>141.416666666667</v>
      </c>
      <c r="AG161" s="135" t="n">
        <f aca="false">IF(T161&gt;0,(T161/Q161),"no data")</f>
        <v>0.88450206246317</v>
      </c>
      <c r="AH161" s="137" t="n">
        <f aca="false">(1440-((V161*W161)+(X161*Y161)+(Z161*AA161))/(V161+X161+Z161))/1440</f>
        <v>1</v>
      </c>
      <c r="AI161" s="138" t="n">
        <f aca="false">IF(T161&gt;0,(1440-((W161*V161+AS161*AT161)+(Y161*X161+AU161*AV161)+(Z161*AA161+AW161*AX161))/(V161+X161+Z161))/1440,"no data")</f>
        <v>0.932624113475177</v>
      </c>
      <c r="AJ161" s="175" t="n">
        <v>8.55</v>
      </c>
      <c r="AK161" s="227" t="n">
        <v>145.34</v>
      </c>
      <c r="AL161" s="154" t="n">
        <f aca="false">AJ161*AK161</f>
        <v>1242.657</v>
      </c>
      <c r="AM161" s="175" t="n">
        <v>26.602</v>
      </c>
      <c r="AN161" s="228" t="n">
        <v>944</v>
      </c>
      <c r="AO161" s="140" t="n">
        <f aca="false">AM161*AN161</f>
        <v>25112.288</v>
      </c>
      <c r="AP161" s="141" t="n">
        <f aca="false">IF(T161&gt;0,((((AJ161*AK161)+(AM161*AN161))/(T161*1000))*1000000),"no data")</f>
        <v>8779.1289140573</v>
      </c>
      <c r="AQ161" s="229" t="n">
        <f aca="false">R161/24</f>
        <v>127.75</v>
      </c>
      <c r="AR161" s="229"/>
      <c r="AS161" s="143" t="n">
        <v>0</v>
      </c>
      <c r="AT161" s="127" t="n">
        <v>0</v>
      </c>
      <c r="AU161" s="144" t="n">
        <v>0</v>
      </c>
      <c r="AV161" s="144" t="n">
        <v>0</v>
      </c>
      <c r="AW161" s="127" t="n">
        <v>19</v>
      </c>
      <c r="AX161" s="144" t="n">
        <v>720</v>
      </c>
      <c r="AY161" s="127" t="n">
        <v>0</v>
      </c>
      <c r="BA161" s="127" t="n">
        <v>947</v>
      </c>
      <c r="BB161" s="127" t="n">
        <v>980</v>
      </c>
      <c r="BC161" s="127" t="n">
        <v>1185</v>
      </c>
      <c r="BD161" s="145" t="n">
        <f aca="false">BB161-BA161</f>
        <v>33</v>
      </c>
      <c r="BE161" s="146" t="n">
        <f aca="false">AP161</f>
        <v>8779.1289140573</v>
      </c>
      <c r="BF161" s="147" t="n">
        <f aca="false">BC161/24</f>
        <v>49.375</v>
      </c>
      <c r="BG161" s="148" t="n">
        <v>1.162</v>
      </c>
      <c r="BH161" s="149" t="n">
        <v>1.162</v>
      </c>
      <c r="BI161" s="147" t="n">
        <v>28.1</v>
      </c>
      <c r="BJ161" s="145" t="n">
        <v>25.9</v>
      </c>
      <c r="BK161" s="145" t="n">
        <v>21.9</v>
      </c>
      <c r="BL161" s="145" t="n">
        <v>23.8</v>
      </c>
      <c r="BM161" s="145" t="n">
        <v>979.2</v>
      </c>
      <c r="BN161" s="145" t="n">
        <v>50.06</v>
      </c>
      <c r="BO161" s="150" t="n">
        <v>0.9314</v>
      </c>
      <c r="BP161" s="147" t="n">
        <v>92.6</v>
      </c>
      <c r="BQ161" s="147" t="n">
        <v>86.35</v>
      </c>
      <c r="BR161" s="147"/>
      <c r="BS161" s="145" t="n">
        <v>12859</v>
      </c>
      <c r="BT161" s="145" t="n">
        <v>12722</v>
      </c>
      <c r="BU161" s="116" t="n">
        <f aca="false">BT161-BS161</f>
        <v>-137</v>
      </c>
      <c r="BV161" s="145" t="n">
        <f aca="false">BG161+BH161</f>
        <v>2.324</v>
      </c>
      <c r="BW161" s="147" t="n">
        <v>12</v>
      </c>
      <c r="BX161" s="147" t="n">
        <v>12</v>
      </c>
      <c r="BZ161" s="147" t="n">
        <v>24</v>
      </c>
      <c r="CA161" s="147" t="n">
        <v>7.3</v>
      </c>
    </row>
    <row r="162" customFormat="false" ht="13.8" hidden="false" customHeight="false" outlineLevel="0" collapsed="false">
      <c r="A162" s="226"/>
      <c r="B162" s="85" t="n">
        <v>42892</v>
      </c>
      <c r="C162" s="125" t="n">
        <v>97.8</v>
      </c>
      <c r="D162" s="126" t="n">
        <v>0.55</v>
      </c>
      <c r="E162" s="127" t="n">
        <v>105</v>
      </c>
      <c r="F162" s="127" t="n">
        <v>91</v>
      </c>
      <c r="G162" s="128" t="n">
        <v>24</v>
      </c>
      <c r="H162" s="128" t="n">
        <v>0</v>
      </c>
      <c r="I162" s="128" t="n">
        <v>24</v>
      </c>
      <c r="J162" s="128" t="n">
        <v>0</v>
      </c>
      <c r="K162" s="129" t="n">
        <v>0</v>
      </c>
      <c r="L162" s="129" t="n">
        <v>0</v>
      </c>
      <c r="M162" s="129" t="n">
        <v>0</v>
      </c>
      <c r="N162" s="129" t="n">
        <v>0</v>
      </c>
      <c r="O162" s="129" t="n">
        <v>12</v>
      </c>
      <c r="P162" s="129" t="n">
        <v>0</v>
      </c>
      <c r="Q162" s="130" t="n">
        <v>3417</v>
      </c>
      <c r="R162" s="131" t="n">
        <v>3071</v>
      </c>
      <c r="S162" s="131" t="n">
        <v>3071</v>
      </c>
      <c r="T162" s="132" t="n">
        <v>3009</v>
      </c>
      <c r="U162" s="132" t="n">
        <v>3122</v>
      </c>
      <c r="V162" s="127" t="n">
        <v>40</v>
      </c>
      <c r="W162" s="127" t="n">
        <v>0</v>
      </c>
      <c r="X162" s="127" t="n">
        <v>41</v>
      </c>
      <c r="Y162" s="127" t="n">
        <v>0</v>
      </c>
      <c r="Z162" s="127" t="n">
        <v>60</v>
      </c>
      <c r="AA162" s="127" t="n">
        <v>0</v>
      </c>
      <c r="AB162" s="133" t="n">
        <f aca="false">U162-T162+AY162</f>
        <v>113</v>
      </c>
      <c r="AC162" s="134" t="n">
        <f aca="false">T162-S162</f>
        <v>-62</v>
      </c>
      <c r="AD162" s="127" t="n">
        <v>138</v>
      </c>
      <c r="AE162" s="135" t="n">
        <f aca="false">IF(AD162&gt;0, U162/(AD162*24),"no data")</f>
        <v>0.942632850241546</v>
      </c>
      <c r="AF162" s="136" t="n">
        <f aca="false">IF(Q162&gt;0,Q162/24,"no data")</f>
        <v>142.375</v>
      </c>
      <c r="AG162" s="135" t="n">
        <f aca="false">IF(T162&gt;0,(T162/Q162),"no data")</f>
        <v>0.880597014925373</v>
      </c>
      <c r="AH162" s="137" t="n">
        <f aca="false">(1440-((V162*W162)+(X162*Y162)+(Z162*AA162))/(V162+X162+Z162))/1440</f>
        <v>1</v>
      </c>
      <c r="AI162" s="138" t="n">
        <f aca="false">IF(T162&gt;0,(1440-((W162*V162+AS162*AT162)+(Y162*X162+AU162*AV162)+(Z162*AA162+AW162*AX162))/(V162+X162+Z162))/1440,"no data")</f>
        <v>0.932624113475177</v>
      </c>
      <c r="AJ162" s="237" t="n">
        <v>8.56</v>
      </c>
      <c r="AK162" s="238" t="n">
        <v>147.53</v>
      </c>
      <c r="AL162" s="139" t="n">
        <f aca="false">AJ162*AK162</f>
        <v>1262.8568</v>
      </c>
      <c r="AM162" s="175" t="n">
        <v>26.665</v>
      </c>
      <c r="AN162" s="228" t="n">
        <v>943</v>
      </c>
      <c r="AO162" s="140" t="n">
        <f aca="false">AM162*AN162</f>
        <v>25145.095</v>
      </c>
      <c r="AP162" s="141" t="n">
        <f aca="false">IF(T162&gt;0,((((AJ162*AK162)+(AM162*AN162))/(T162*1000))*1000000),"no data")</f>
        <v>8776.32163509472</v>
      </c>
      <c r="AQ162" s="146" t="n">
        <f aca="false">R162/24</f>
        <v>127.958333333333</v>
      </c>
      <c r="AR162" s="146"/>
      <c r="AS162" s="143" t="n">
        <v>0</v>
      </c>
      <c r="AT162" s="127" t="n">
        <v>0</v>
      </c>
      <c r="AU162" s="144" t="n">
        <v>0</v>
      </c>
      <c r="AV162" s="144" t="n">
        <v>0</v>
      </c>
      <c r="AW162" s="127" t="n">
        <v>19</v>
      </c>
      <c r="AX162" s="144" t="n">
        <v>720</v>
      </c>
      <c r="AY162" s="127" t="n">
        <v>0</v>
      </c>
      <c r="BA162" s="127" t="n">
        <v>960</v>
      </c>
      <c r="BB162" s="127" t="n">
        <v>984</v>
      </c>
      <c r="BC162" s="127" t="n">
        <v>1178</v>
      </c>
      <c r="BD162" s="145" t="n">
        <f aca="false">BB162-BA162</f>
        <v>24</v>
      </c>
      <c r="BE162" s="146" t="n">
        <f aca="false">AP162</f>
        <v>8776.32163509472</v>
      </c>
      <c r="BF162" s="147" t="n">
        <f aca="false">BC162/24</f>
        <v>49.0833333333333</v>
      </c>
      <c r="BG162" s="148" t="n">
        <v>1.139</v>
      </c>
      <c r="BH162" s="149" t="n">
        <v>1.137</v>
      </c>
      <c r="BI162" s="147" t="n">
        <v>28.3</v>
      </c>
      <c r="BJ162" s="145" t="n">
        <v>26.2</v>
      </c>
      <c r="BK162" s="145" t="n">
        <v>21.9</v>
      </c>
      <c r="BL162" s="145" t="n">
        <v>23.8</v>
      </c>
      <c r="BM162" s="145" t="n">
        <v>980.4</v>
      </c>
      <c r="BN162" s="145" t="n">
        <v>50.08</v>
      </c>
      <c r="BO162" s="150" t="n">
        <v>0.9306</v>
      </c>
      <c r="BP162" s="147" t="n">
        <v>93.8</v>
      </c>
      <c r="BQ162" s="147" t="n">
        <v>86.54</v>
      </c>
      <c r="BR162" s="147"/>
      <c r="BS162" s="145" t="n">
        <v>12828</v>
      </c>
      <c r="BT162" s="145" t="n">
        <v>12705</v>
      </c>
      <c r="BU162" s="116" t="n">
        <f aca="false">BT162-BS162</f>
        <v>-123</v>
      </c>
      <c r="BV162" s="145" t="n">
        <f aca="false">BG162+BH162</f>
        <v>2.276</v>
      </c>
      <c r="BW162" s="147" t="n">
        <v>12</v>
      </c>
      <c r="BX162" s="147" t="n">
        <v>12</v>
      </c>
      <c r="BZ162" s="147" t="n">
        <v>24</v>
      </c>
      <c r="CA162" s="147" t="n">
        <v>7</v>
      </c>
    </row>
    <row r="163" customFormat="false" ht="13.8" hidden="false" customHeight="false" outlineLevel="0" collapsed="false">
      <c r="A163" s="226"/>
      <c r="B163" s="85" t="n">
        <v>42893</v>
      </c>
      <c r="C163" s="125" t="n">
        <v>91</v>
      </c>
      <c r="D163" s="126" t="n">
        <v>0.567</v>
      </c>
      <c r="E163" s="153" t="n">
        <v>100</v>
      </c>
      <c r="F163" s="153" t="n">
        <v>80</v>
      </c>
      <c r="G163" s="128" t="n">
        <v>24</v>
      </c>
      <c r="H163" s="128" t="n">
        <v>0</v>
      </c>
      <c r="I163" s="128" t="n">
        <v>24</v>
      </c>
      <c r="J163" s="128" t="n">
        <v>0</v>
      </c>
      <c r="K163" s="129" t="n">
        <v>0</v>
      </c>
      <c r="L163" s="129" t="n">
        <v>0</v>
      </c>
      <c r="M163" s="129" t="n">
        <v>0</v>
      </c>
      <c r="N163" s="129" t="n">
        <v>0</v>
      </c>
      <c r="O163" s="129" t="n">
        <v>12</v>
      </c>
      <c r="P163" s="129" t="n">
        <v>0</v>
      </c>
      <c r="Q163" s="130" t="n">
        <v>3495</v>
      </c>
      <c r="R163" s="131" t="n">
        <v>3142</v>
      </c>
      <c r="S163" s="131" t="n">
        <v>3142</v>
      </c>
      <c r="T163" s="132" t="n">
        <v>3077</v>
      </c>
      <c r="U163" s="132" t="n">
        <v>3187</v>
      </c>
      <c r="V163" s="127" t="n">
        <v>41</v>
      </c>
      <c r="W163" s="153" t="n">
        <v>0</v>
      </c>
      <c r="X163" s="153" t="n">
        <v>42</v>
      </c>
      <c r="Y163" s="153" t="n">
        <v>0</v>
      </c>
      <c r="Z163" s="153" t="n">
        <v>60</v>
      </c>
      <c r="AA163" s="153" t="n">
        <v>0</v>
      </c>
      <c r="AB163" s="133" t="n">
        <f aca="false">U163-T163+AY163</f>
        <v>110</v>
      </c>
      <c r="AC163" s="134" t="n">
        <f aca="false">T163-S163</f>
        <v>-65</v>
      </c>
      <c r="AD163" s="127" t="n">
        <v>140</v>
      </c>
      <c r="AE163" s="135" t="n">
        <f aca="false">IF(AD163&gt;0, U163/(AD163*24),"no data")</f>
        <v>0.948511904761905</v>
      </c>
      <c r="AF163" s="136" t="n">
        <f aca="false">IF(Q163&gt;0,Q163/24,"no data")</f>
        <v>145.625</v>
      </c>
      <c r="AG163" s="135" t="n">
        <f aca="false">IF(T163&gt;0,(T163/Q163),"no data")</f>
        <v>0.880400572246066</v>
      </c>
      <c r="AH163" s="137" t="n">
        <f aca="false">(1440-((V163*W163)+(X163*Y163)+(Z163*AA163))/(V163+X163+Z163))/1440</f>
        <v>1</v>
      </c>
      <c r="AI163" s="138" t="n">
        <f aca="false">IF(T163&gt;0,(1440-((W163*V163+AS163*AT163)+(Y163*X163+AU163*AV163)+(Z163*AA163+AW163*AX163))/(V163+X163+Z163))/1440,"no data")</f>
        <v>0.937062937062937</v>
      </c>
      <c r="AJ163" s="175" t="n">
        <v>8.53</v>
      </c>
      <c r="AK163" s="227" t="n">
        <v>142.55</v>
      </c>
      <c r="AL163" s="154" t="n">
        <f aca="false">AJ163*AK163</f>
        <v>1215.9515</v>
      </c>
      <c r="AM163" s="175" t="n">
        <v>27.305</v>
      </c>
      <c r="AN163" s="127" t="n">
        <v>945</v>
      </c>
      <c r="AO163" s="140" t="n">
        <f aca="false">AM163*AN163</f>
        <v>25803.225</v>
      </c>
      <c r="AP163" s="141" t="n">
        <f aca="false">IF(T163&gt;0,((((AJ163*AK163)+(AM163*AN163))/(T163*1000))*1000000),"no data")</f>
        <v>8781.01283717907</v>
      </c>
      <c r="AQ163" s="154" t="n">
        <f aca="false">R163/24</f>
        <v>130.916666666667</v>
      </c>
      <c r="AR163" s="154"/>
      <c r="AS163" s="143" t="n">
        <v>0</v>
      </c>
      <c r="AT163" s="127" t="n">
        <v>0</v>
      </c>
      <c r="AU163" s="144" t="n">
        <v>0</v>
      </c>
      <c r="AV163" s="144" t="n">
        <v>0</v>
      </c>
      <c r="AW163" s="127" t="n">
        <v>18</v>
      </c>
      <c r="AX163" s="144" t="n">
        <v>720</v>
      </c>
      <c r="AY163" s="127" t="n">
        <v>0</v>
      </c>
      <c r="BA163" s="145" t="n">
        <v>991</v>
      </c>
      <c r="BB163" s="145" t="n">
        <v>1004</v>
      </c>
      <c r="BC163" s="155" t="n">
        <v>1192</v>
      </c>
      <c r="BD163" s="145" t="n">
        <f aca="false">BB163-BA163</f>
        <v>13</v>
      </c>
      <c r="BE163" s="147" t="n">
        <f aca="false">AP163</f>
        <v>8781.01283717907</v>
      </c>
      <c r="BF163" s="147" t="n">
        <f aca="false">BC163/24</f>
        <v>49.6666666666667</v>
      </c>
      <c r="BG163" s="148" t="n">
        <v>1.116</v>
      </c>
      <c r="BH163" s="149" t="n">
        <v>1.116</v>
      </c>
      <c r="BI163" s="147" t="n">
        <v>29.1</v>
      </c>
      <c r="BJ163" s="145" t="n">
        <v>26.7</v>
      </c>
      <c r="BK163" s="145" t="n">
        <v>22.3</v>
      </c>
      <c r="BL163" s="145" t="n">
        <v>23.8</v>
      </c>
      <c r="BM163" s="145" t="n">
        <v>985.75</v>
      </c>
      <c r="BN163" s="145" t="n">
        <v>50.11</v>
      </c>
      <c r="BO163" s="150" t="n">
        <v>0.9318</v>
      </c>
      <c r="BP163" s="147" t="n">
        <v>94.7</v>
      </c>
      <c r="BQ163" s="147" t="n">
        <v>86.7</v>
      </c>
      <c r="BR163" s="147"/>
      <c r="BS163" s="145" t="n">
        <v>12698</v>
      </c>
      <c r="BT163" s="145" t="n">
        <v>12616</v>
      </c>
      <c r="BU163" s="116" t="n">
        <f aca="false">BT163-BS163</f>
        <v>-82</v>
      </c>
      <c r="BV163" s="145" t="n">
        <f aca="false">BG163+BH163</f>
        <v>2.232</v>
      </c>
      <c r="BW163" s="147" t="n">
        <v>12</v>
      </c>
      <c r="BX163" s="147" t="n">
        <v>12</v>
      </c>
      <c r="BZ163" s="147" t="n">
        <v>24</v>
      </c>
      <c r="CA163" s="147" t="n">
        <v>7.33</v>
      </c>
    </row>
    <row r="164" customFormat="false" ht="13.8" hidden="false" customHeight="false" outlineLevel="0" collapsed="false">
      <c r="A164" s="226"/>
      <c r="B164" s="85" t="n">
        <v>42894</v>
      </c>
      <c r="C164" s="125" t="n">
        <v>90.9</v>
      </c>
      <c r="D164" s="126" t="n">
        <v>0.58</v>
      </c>
      <c r="E164" s="127" t="n">
        <v>99</v>
      </c>
      <c r="F164" s="127" t="n">
        <v>85</v>
      </c>
      <c r="G164" s="127" t="n">
        <v>24</v>
      </c>
      <c r="H164" s="127" t="n">
        <v>0</v>
      </c>
      <c r="I164" s="127" t="n">
        <v>24</v>
      </c>
      <c r="J164" s="127" t="n">
        <v>0</v>
      </c>
      <c r="K164" s="129" t="n">
        <v>0</v>
      </c>
      <c r="L164" s="129" t="n">
        <v>0</v>
      </c>
      <c r="M164" s="129" t="n">
        <v>0</v>
      </c>
      <c r="N164" s="129" t="n">
        <v>0</v>
      </c>
      <c r="O164" s="129" t="n">
        <v>0</v>
      </c>
      <c r="P164" s="129" t="n">
        <v>0</v>
      </c>
      <c r="Q164" s="130" t="n">
        <v>3494</v>
      </c>
      <c r="R164" s="131" t="n">
        <v>2961</v>
      </c>
      <c r="S164" s="131" t="n">
        <v>2961</v>
      </c>
      <c r="T164" s="132" t="n">
        <v>2896</v>
      </c>
      <c r="U164" s="132" t="n">
        <v>2998</v>
      </c>
      <c r="V164" s="127" t="n">
        <v>41</v>
      </c>
      <c r="W164" s="127" t="n">
        <v>0</v>
      </c>
      <c r="X164" s="127" t="n">
        <v>42</v>
      </c>
      <c r="Y164" s="127" t="n">
        <v>0</v>
      </c>
      <c r="Z164" s="127" t="n">
        <v>60</v>
      </c>
      <c r="AA164" s="127" t="n">
        <v>0</v>
      </c>
      <c r="AB164" s="133" t="n">
        <f aca="false">U164-T164+AY164</f>
        <v>102</v>
      </c>
      <c r="AC164" s="134" t="n">
        <f aca="false">T164-S164</f>
        <v>-65</v>
      </c>
      <c r="AD164" s="127" t="n">
        <v>130</v>
      </c>
      <c r="AE164" s="135" t="n">
        <f aca="false">IF(AD164&gt;0, U164/(AD164*24),"no data")</f>
        <v>0.960897435897436</v>
      </c>
      <c r="AF164" s="136" t="n">
        <f aca="false">IF(Q164&gt;0,Q164/24,"no data")</f>
        <v>145.583333333333</v>
      </c>
      <c r="AG164" s="135" t="n">
        <f aca="false">IF(T164&gt;0,(T164/Q164),"no data")</f>
        <v>0.828849456210647</v>
      </c>
      <c r="AH164" s="137" t="n">
        <f aca="false">(1440-((V164*W164)+(X164*Y164)+(Z164*AA164))/(V164+X164+Z164))/1440</f>
        <v>1</v>
      </c>
      <c r="AI164" s="138" t="n">
        <f aca="false">IF(T164&gt;0,(1440-((W164*V164+AS164*AT164)+(Y164*X164+AU164*AV164)+(Z164*AA164+AW164*AX164))/(V164+X164+Z164))/1440,"no data")</f>
        <v>0.874125874125874</v>
      </c>
      <c r="AJ164" s="175" t="n">
        <v>8.47</v>
      </c>
      <c r="AK164" s="227" t="n">
        <v>138.21</v>
      </c>
      <c r="AL164" s="154" t="n">
        <f aca="false">AJ164*AK164</f>
        <v>1170.6387</v>
      </c>
      <c r="AM164" s="175" t="n">
        <v>25.399</v>
      </c>
      <c r="AN164" s="127" t="n">
        <v>944</v>
      </c>
      <c r="AO164" s="140" t="n">
        <f aca="false">AM164*AN164</f>
        <v>23976.656</v>
      </c>
      <c r="AP164" s="141" t="n">
        <f aca="false">IF(T164&gt;0,((((AJ164*AK164)+(AM164*AN164))/(T164*1000))*1000000),"no data")</f>
        <v>8683.45811464089</v>
      </c>
      <c r="AQ164" s="154" t="n">
        <f aca="false">R164/24</f>
        <v>123.375</v>
      </c>
      <c r="AR164" s="154"/>
      <c r="AS164" s="143" t="n">
        <v>0</v>
      </c>
      <c r="AT164" s="127" t="n">
        <v>0</v>
      </c>
      <c r="AU164" s="144" t="n">
        <v>0</v>
      </c>
      <c r="AV164" s="144" t="n">
        <v>0</v>
      </c>
      <c r="AW164" s="127" t="n">
        <v>18</v>
      </c>
      <c r="AX164" s="144" t="n">
        <v>1440</v>
      </c>
      <c r="AY164" s="127" t="n">
        <v>0</v>
      </c>
      <c r="BA164" s="145" t="n">
        <v>991</v>
      </c>
      <c r="BB164" s="145" t="n">
        <v>1008</v>
      </c>
      <c r="BC164" s="145" t="n">
        <v>999</v>
      </c>
      <c r="BD164" s="145" t="n">
        <f aca="false">BB164-BA164</f>
        <v>17</v>
      </c>
      <c r="BE164" s="147" t="n">
        <f aca="false">AP164</f>
        <v>8683.45811464089</v>
      </c>
      <c r="BF164" s="147" t="n">
        <f aca="false">BC164/24</f>
        <v>41.625</v>
      </c>
      <c r="BG164" s="148" t="n">
        <v>0</v>
      </c>
      <c r="BH164" s="149" t="n">
        <v>0</v>
      </c>
      <c r="BI164" s="147" t="n">
        <v>29.1</v>
      </c>
      <c r="BJ164" s="145" t="n">
        <v>26.8</v>
      </c>
      <c r="BK164" s="145" t="n">
        <v>22.3</v>
      </c>
      <c r="BL164" s="145" t="n">
        <v>23.8</v>
      </c>
      <c r="BM164" s="145" t="n">
        <v>984.8</v>
      </c>
      <c r="BN164" s="145" t="n">
        <v>50.15</v>
      </c>
      <c r="BO164" s="150" t="n">
        <v>0.9327</v>
      </c>
      <c r="BP164" s="147" t="n">
        <v>94.8</v>
      </c>
      <c r="BQ164" s="147" t="n">
        <v>86.8</v>
      </c>
      <c r="BR164" s="147"/>
      <c r="BS164" s="145" t="n">
        <v>12711</v>
      </c>
      <c r="BT164" s="145" t="n">
        <v>12583</v>
      </c>
      <c r="BU164" s="116" t="n">
        <f aca="false">BT164-BS164</f>
        <v>-128</v>
      </c>
      <c r="BV164" s="145" t="n">
        <f aca="false">BG164+BH164</f>
        <v>0</v>
      </c>
      <c r="BW164" s="147" t="n">
        <v>0</v>
      </c>
      <c r="BX164" s="147" t="n">
        <v>0</v>
      </c>
      <c r="BZ164" s="147" t="n">
        <v>24</v>
      </c>
      <c r="CA164" s="147" t="n">
        <v>7.7</v>
      </c>
    </row>
    <row r="165" customFormat="false" ht="13.8" hidden="false" customHeight="false" outlineLevel="0" collapsed="false">
      <c r="A165" s="226"/>
      <c r="B165" s="85" t="n">
        <v>42895</v>
      </c>
      <c r="C165" s="125" t="n">
        <v>90.8</v>
      </c>
      <c r="D165" s="126" t="n">
        <v>0.481</v>
      </c>
      <c r="E165" s="127" t="n">
        <v>102</v>
      </c>
      <c r="F165" s="127" t="n">
        <v>79</v>
      </c>
      <c r="G165" s="127" t="n">
        <v>24</v>
      </c>
      <c r="H165" s="127" t="n">
        <v>0</v>
      </c>
      <c r="I165" s="127" t="n">
        <v>24</v>
      </c>
      <c r="J165" s="127" t="n">
        <v>0</v>
      </c>
      <c r="K165" s="129" t="n">
        <v>0</v>
      </c>
      <c r="L165" s="129" t="n">
        <v>0</v>
      </c>
      <c r="M165" s="129" t="n">
        <v>0</v>
      </c>
      <c r="N165" s="129" t="n">
        <v>0</v>
      </c>
      <c r="O165" s="129" t="n">
        <v>0</v>
      </c>
      <c r="P165" s="129" t="n">
        <v>0</v>
      </c>
      <c r="Q165" s="130" t="n">
        <v>3491</v>
      </c>
      <c r="R165" s="131" t="n">
        <v>2988</v>
      </c>
      <c r="S165" s="131" t="n">
        <v>2988</v>
      </c>
      <c r="T165" s="132" t="n">
        <v>2925</v>
      </c>
      <c r="U165" s="132" t="n">
        <v>3025</v>
      </c>
      <c r="V165" s="127" t="n">
        <v>41</v>
      </c>
      <c r="W165" s="127" t="n">
        <v>0</v>
      </c>
      <c r="X165" s="127" t="n">
        <v>42</v>
      </c>
      <c r="Y165" s="127" t="n">
        <v>0</v>
      </c>
      <c r="Z165" s="127" t="n">
        <v>60</v>
      </c>
      <c r="AA165" s="127" t="n">
        <v>0</v>
      </c>
      <c r="AB165" s="133" t="n">
        <f aca="false">U165-T165+AY165</f>
        <v>100</v>
      </c>
      <c r="AC165" s="134" t="n">
        <f aca="false">T165-S165</f>
        <v>-63</v>
      </c>
      <c r="AD165" s="127" t="n">
        <v>131</v>
      </c>
      <c r="AE165" s="135" t="n">
        <f aca="false">IF(AD165&gt;0, U165/(AD165*24),"no data")</f>
        <v>0.962150127226463</v>
      </c>
      <c r="AF165" s="136" t="n">
        <f aca="false">IF(Q165&gt;0,Q165/24,"no data")</f>
        <v>145.458333333333</v>
      </c>
      <c r="AG165" s="135" t="n">
        <f aca="false">IF(T165&gt;0,(T165/Q165),"no data")</f>
        <v>0.837868805499857</v>
      </c>
      <c r="AH165" s="137" t="n">
        <f aca="false">(1440-((V165*W165)+(X165*Y165)+(Z165*AA165))/(V165+X165+Z165))/1440</f>
        <v>1</v>
      </c>
      <c r="AI165" s="138" t="n">
        <f aca="false">IF(T165&gt;0,(1440-((W165*V165+AS165*AT165)+(Y165*X165+AU165*AV165)+(Z165*AA165+AW165*AX165))/(V165+X165+Z165))/1440,"no data")</f>
        <v>0.874125874125874</v>
      </c>
      <c r="AJ165" s="175" t="n">
        <v>8.35</v>
      </c>
      <c r="AK165" s="227" t="n">
        <v>139.91</v>
      </c>
      <c r="AL165" s="154" t="n">
        <f aca="false">AJ165*AK165</f>
        <v>1168.2485</v>
      </c>
      <c r="AM165" s="175" t="n">
        <v>25.371</v>
      </c>
      <c r="AN165" s="127" t="n">
        <v>948</v>
      </c>
      <c r="AO165" s="140" t="n">
        <f aca="false">AM165*AN165</f>
        <v>24051.708</v>
      </c>
      <c r="AP165" s="141" t="n">
        <f aca="false">IF(T165&gt;0,((((AJ165*AK165)+(AM165*AN165))/(T165*1000))*1000000),"no data")</f>
        <v>8622.20735042735</v>
      </c>
      <c r="AQ165" s="154" t="n">
        <f aca="false">R165/24</f>
        <v>124.5</v>
      </c>
      <c r="AR165" s="154"/>
      <c r="AS165" s="143" t="n">
        <v>0</v>
      </c>
      <c r="AT165" s="127" t="n">
        <v>0</v>
      </c>
      <c r="AU165" s="144" t="n">
        <v>0</v>
      </c>
      <c r="AV165" s="144" t="n">
        <v>0</v>
      </c>
      <c r="AW165" s="127" t="n">
        <v>18</v>
      </c>
      <c r="AX165" s="144" t="n">
        <v>1440</v>
      </c>
      <c r="AY165" s="127" t="n">
        <v>0</v>
      </c>
      <c r="BA165" s="145" t="n">
        <v>996</v>
      </c>
      <c r="BB165" s="145" t="n">
        <v>1018</v>
      </c>
      <c r="BC165" s="145" t="n">
        <v>1011</v>
      </c>
      <c r="BD165" s="145" t="n">
        <f aca="false">BB165-BA165</f>
        <v>22</v>
      </c>
      <c r="BE165" s="147" t="n">
        <f aca="false">AP165</f>
        <v>8622.20735042735</v>
      </c>
      <c r="BF165" s="147" t="n">
        <f aca="false">BC165/24</f>
        <v>42.125</v>
      </c>
      <c r="BG165" s="148" t="n">
        <v>0</v>
      </c>
      <c r="BH165" s="149" t="n">
        <v>0</v>
      </c>
      <c r="BI165" s="147" t="n">
        <v>29.1</v>
      </c>
      <c r="BJ165" s="145" t="n">
        <v>26.8</v>
      </c>
      <c r="BK165" s="145" t="n">
        <v>22.6</v>
      </c>
      <c r="BL165" s="145" t="n">
        <v>23.8</v>
      </c>
      <c r="BM165" s="145" t="n">
        <v>984.6</v>
      </c>
      <c r="BN165" s="145" t="n">
        <v>50.09</v>
      </c>
      <c r="BO165" s="150" t="n">
        <v>0.9327</v>
      </c>
      <c r="BP165" s="147" t="n">
        <v>93.6</v>
      </c>
      <c r="BQ165" s="147" t="n">
        <v>86.5</v>
      </c>
      <c r="BR165" s="147"/>
      <c r="BS165" s="145" t="n">
        <v>12676</v>
      </c>
      <c r="BT165" s="145" t="n">
        <v>12537</v>
      </c>
      <c r="BU165" s="116" t="n">
        <f aca="false">BT165-BS165</f>
        <v>-139</v>
      </c>
      <c r="BV165" s="145" t="n">
        <f aca="false">BG165+BH165</f>
        <v>0</v>
      </c>
      <c r="BW165" s="147" t="n">
        <v>0</v>
      </c>
      <c r="BX165" s="147" t="n">
        <v>0</v>
      </c>
      <c r="BZ165" s="147" t="n">
        <v>24</v>
      </c>
      <c r="CA165" s="147" t="n">
        <v>7.42</v>
      </c>
    </row>
    <row r="166" customFormat="false" ht="13.8" hidden="false" customHeight="false" outlineLevel="0" collapsed="false">
      <c r="A166" s="226"/>
      <c r="B166" s="85" t="n">
        <v>42896</v>
      </c>
      <c r="C166" s="125" t="n">
        <v>91.6</v>
      </c>
      <c r="D166" s="126" t="n">
        <v>0.548</v>
      </c>
      <c r="E166" s="127" t="n">
        <v>108</v>
      </c>
      <c r="F166" s="127" t="n">
        <v>75</v>
      </c>
      <c r="G166" s="127" t="n">
        <v>24</v>
      </c>
      <c r="H166" s="127" t="n">
        <v>0</v>
      </c>
      <c r="I166" s="127" t="n">
        <v>24</v>
      </c>
      <c r="J166" s="127" t="n">
        <v>0</v>
      </c>
      <c r="K166" s="127" t="n">
        <v>0</v>
      </c>
      <c r="L166" s="127" t="n">
        <v>0</v>
      </c>
      <c r="M166" s="156" t="n">
        <v>0</v>
      </c>
      <c r="N166" s="156" t="n">
        <v>0</v>
      </c>
      <c r="O166" s="156" t="n">
        <v>0</v>
      </c>
      <c r="P166" s="156" t="n">
        <v>0</v>
      </c>
      <c r="Q166" s="130" t="n">
        <v>3482</v>
      </c>
      <c r="R166" s="131" t="n">
        <v>2968</v>
      </c>
      <c r="S166" s="131" t="n">
        <v>2968</v>
      </c>
      <c r="T166" s="132" t="n">
        <v>2901</v>
      </c>
      <c r="U166" s="132" t="n">
        <v>3000</v>
      </c>
      <c r="V166" s="127" t="n">
        <v>41</v>
      </c>
      <c r="W166" s="127" t="n">
        <v>0</v>
      </c>
      <c r="X166" s="127" t="n">
        <v>42</v>
      </c>
      <c r="Y166" s="127" t="n">
        <v>0</v>
      </c>
      <c r="Z166" s="127" t="n">
        <v>60</v>
      </c>
      <c r="AA166" s="127" t="n">
        <v>0</v>
      </c>
      <c r="AB166" s="133" t="n">
        <f aca="false">U166-T166+AY166</f>
        <v>99</v>
      </c>
      <c r="AC166" s="134" t="n">
        <f aca="false">T166-S166</f>
        <v>-67</v>
      </c>
      <c r="AD166" s="127" t="n">
        <v>131</v>
      </c>
      <c r="AE166" s="135" t="n">
        <f aca="false">IF(AD166&gt;0, U166/(AD166*24),"no data")</f>
        <v>0.954198473282443</v>
      </c>
      <c r="AF166" s="136" t="n">
        <f aca="false">IF(Q166&gt;0,Q166/24,"no data")</f>
        <v>145.083333333333</v>
      </c>
      <c r="AG166" s="135" t="n">
        <f aca="false">IF(T166&gt;0,(T166/Q166),"no data")</f>
        <v>0.833141872487076</v>
      </c>
      <c r="AH166" s="137" t="n">
        <f aca="false">(1440-((V166*W166)+(X166*Y166)+(Z166*AA166))/(V166+X166+Z166))/1440</f>
        <v>1</v>
      </c>
      <c r="AI166" s="138" t="n">
        <f aca="false">IF(T166&gt;0,(1440-((W166*V166+AS166*AT166)+(Y166*X166+AU166*AV166)+(Z166*AA166+AW166*AX166))/(V166+X166+Z166))/1440,"no data")</f>
        <v>0.874125874125874</v>
      </c>
      <c r="AJ166" s="175" t="n">
        <v>8.33</v>
      </c>
      <c r="AK166" s="227" t="n">
        <v>139.19</v>
      </c>
      <c r="AL166" s="154" t="n">
        <f aca="false">AJ166*AK166</f>
        <v>1159.4527</v>
      </c>
      <c r="AM166" s="175" t="n">
        <v>25.441</v>
      </c>
      <c r="AN166" s="127" t="n">
        <v>944</v>
      </c>
      <c r="AO166" s="140" t="n">
        <f aca="false">AM166*AN166</f>
        <v>24016.304</v>
      </c>
      <c r="AP166" s="141" t="n">
        <f aca="false">IF(T166&gt;0,((((AJ166*AK166)+(AM166*AN166))/(T166*1000))*1000000),"no data")</f>
        <v>8678.30289555326</v>
      </c>
      <c r="AQ166" s="154" t="n">
        <f aca="false">R166/24</f>
        <v>123.666666666667</v>
      </c>
      <c r="AR166" s="154"/>
      <c r="AS166" s="143" t="n">
        <v>0</v>
      </c>
      <c r="AT166" s="127" t="n">
        <v>0</v>
      </c>
      <c r="AU166" s="144" t="n">
        <v>0</v>
      </c>
      <c r="AV166" s="144" t="n">
        <v>0</v>
      </c>
      <c r="AW166" s="127" t="n">
        <v>18</v>
      </c>
      <c r="AX166" s="144" t="n">
        <v>1440</v>
      </c>
      <c r="AY166" s="127" t="n">
        <v>0</v>
      </c>
      <c r="BA166" s="145" t="n">
        <v>990</v>
      </c>
      <c r="BB166" s="145" t="n">
        <v>1009</v>
      </c>
      <c r="BC166" s="145" t="n">
        <v>1001</v>
      </c>
      <c r="BD166" s="145" t="n">
        <f aca="false">BB166-BA166</f>
        <v>19</v>
      </c>
      <c r="BE166" s="147" t="n">
        <f aca="false">AP166</f>
        <v>8678.30289555326</v>
      </c>
      <c r="BF166" s="147" t="n">
        <f aca="false">BC166/24</f>
        <v>41.7083333333333</v>
      </c>
      <c r="BG166" s="148" t="n">
        <v>0</v>
      </c>
      <c r="BH166" s="149" t="n">
        <v>0</v>
      </c>
      <c r="BI166" s="147" t="n">
        <v>29</v>
      </c>
      <c r="BJ166" s="145" t="n">
        <v>26.75</v>
      </c>
      <c r="BK166" s="145" t="n">
        <v>22.47</v>
      </c>
      <c r="BL166" s="145" t="n">
        <v>23.72</v>
      </c>
      <c r="BM166" s="145" t="n">
        <v>983.67</v>
      </c>
      <c r="BN166" s="145" t="n">
        <v>50.12</v>
      </c>
      <c r="BO166" s="150" t="n">
        <v>0.9327</v>
      </c>
      <c r="BP166" s="147" t="n">
        <v>94.23</v>
      </c>
      <c r="BQ166" s="147" t="n">
        <v>86.55</v>
      </c>
      <c r="BR166" s="147"/>
      <c r="BS166" s="145" t="n">
        <v>12720</v>
      </c>
      <c r="BT166" s="145" t="n">
        <v>12609</v>
      </c>
      <c r="BU166" s="116" t="n">
        <f aca="false">BT166-BS166</f>
        <v>-111</v>
      </c>
      <c r="BV166" s="145" t="n">
        <f aca="false">BG166+BH166</f>
        <v>0</v>
      </c>
      <c r="BW166" s="147" t="n">
        <v>0</v>
      </c>
      <c r="BX166" s="147" t="n">
        <v>0</v>
      </c>
      <c r="BZ166" s="147" t="n">
        <v>24</v>
      </c>
      <c r="CA166" s="147" t="n">
        <v>6.83</v>
      </c>
    </row>
    <row r="167" customFormat="false" ht="12.75" hidden="false" customHeight="true" outlineLevel="0" collapsed="false">
      <c r="A167" s="226" t="s">
        <v>110</v>
      </c>
      <c r="B167" s="85" t="n">
        <v>42897</v>
      </c>
      <c r="C167" s="86" t="n">
        <v>85.1</v>
      </c>
      <c r="D167" s="214" t="n">
        <v>0.652</v>
      </c>
      <c r="E167" s="88" t="n">
        <v>96</v>
      </c>
      <c r="F167" s="88" t="n">
        <v>75</v>
      </c>
      <c r="G167" s="88" t="n">
        <v>24</v>
      </c>
      <c r="H167" s="88" t="n">
        <v>0</v>
      </c>
      <c r="I167" s="88" t="n">
        <v>24</v>
      </c>
      <c r="J167" s="88" t="n">
        <v>0</v>
      </c>
      <c r="K167" s="88" t="n">
        <v>0</v>
      </c>
      <c r="L167" s="88" t="n">
        <v>0</v>
      </c>
      <c r="M167" s="90" t="n">
        <v>0</v>
      </c>
      <c r="N167" s="90" t="n">
        <v>0</v>
      </c>
      <c r="O167" s="90" t="n">
        <v>0</v>
      </c>
      <c r="P167" s="90" t="n">
        <v>0</v>
      </c>
      <c r="Q167" s="157" t="n">
        <v>3541</v>
      </c>
      <c r="R167" s="91" t="n">
        <v>3012</v>
      </c>
      <c r="S167" s="91" t="n">
        <v>3012</v>
      </c>
      <c r="T167" s="158" t="n">
        <v>2943</v>
      </c>
      <c r="U167" s="92" t="n">
        <v>3041</v>
      </c>
      <c r="V167" s="88" t="n">
        <v>42</v>
      </c>
      <c r="W167" s="88" t="n">
        <v>0</v>
      </c>
      <c r="X167" s="88" t="n">
        <v>42</v>
      </c>
      <c r="Y167" s="88" t="n">
        <v>0</v>
      </c>
      <c r="Z167" s="88" t="n">
        <v>60</v>
      </c>
      <c r="AA167" s="88" t="n">
        <v>0</v>
      </c>
      <c r="AB167" s="93" t="n">
        <f aca="false">U167-T167+AY167</f>
        <v>98</v>
      </c>
      <c r="AC167" s="94" t="n">
        <f aca="false">T167-S167</f>
        <v>-69</v>
      </c>
      <c r="AD167" s="88" t="n">
        <v>130</v>
      </c>
      <c r="AE167" s="95" t="n">
        <f aca="false">IF(AD167&gt;0, U167/(AD167*24),"no data")</f>
        <v>0.974679487179487</v>
      </c>
      <c r="AF167" s="96" t="n">
        <f aca="false">IF(Q167&gt;0,Q167/24,"no data")</f>
        <v>147.541666666667</v>
      </c>
      <c r="AG167" s="95" t="n">
        <f aca="false">IF(T167&gt;0,(T167/Q167),"no data")</f>
        <v>0.831121152216888</v>
      </c>
      <c r="AH167" s="97" t="n">
        <f aca="false">(1440-((V167*W167)+(X167*Y167)+(Z167*AA167))/(V167+X167+Z167))/1440</f>
        <v>1</v>
      </c>
      <c r="AI167" s="98" t="n">
        <f aca="false">IF(T167&gt;0,(1440-((W167*V167+AS167*AT167)+(Y167*X167+AU167*AV167)+(Z167*AA167+AW167*AX167))/(V167+X167+Z167))/1440,"no data")</f>
        <v>0.875</v>
      </c>
      <c r="AJ167" s="110" t="n">
        <v>8.305</v>
      </c>
      <c r="AK167" s="230" t="n">
        <v>139.48</v>
      </c>
      <c r="AL167" s="101" t="n">
        <f aca="false">AJ167*AK167</f>
        <v>1158.3814</v>
      </c>
      <c r="AM167" s="110" t="n">
        <v>25.679</v>
      </c>
      <c r="AN167" s="88" t="n">
        <v>945</v>
      </c>
      <c r="AO167" s="103" t="n">
        <f aca="false">AM167*AN167</f>
        <v>24266.655</v>
      </c>
      <c r="AP167" s="104" t="n">
        <f aca="false">IF(T167&gt;0,((((AJ167*AK167)+(AM167*AN167))/(T167*1000))*1000000),"no data")</f>
        <v>8639.15609921848</v>
      </c>
      <c r="AQ167" s="101" t="n">
        <f aca="false">R167/24</f>
        <v>125.5</v>
      </c>
      <c r="AR167" s="101"/>
      <c r="AS167" s="88" t="n">
        <v>0</v>
      </c>
      <c r="AT167" s="106" t="n">
        <v>0</v>
      </c>
      <c r="AU167" s="106" t="n">
        <v>0</v>
      </c>
      <c r="AV167" s="88" t="n">
        <v>0</v>
      </c>
      <c r="AW167" s="106" t="n">
        <v>18</v>
      </c>
      <c r="AX167" s="88" t="n">
        <v>1440</v>
      </c>
      <c r="AY167" s="88" t="n">
        <v>0</v>
      </c>
      <c r="BA167" s="107" t="n">
        <v>1014</v>
      </c>
      <c r="BB167" s="107" t="n">
        <v>1017</v>
      </c>
      <c r="BC167" s="107" t="n">
        <v>1010</v>
      </c>
      <c r="BD167" s="107" t="n">
        <f aca="false">BB167-BA167</f>
        <v>3</v>
      </c>
      <c r="BE167" s="107" t="n">
        <f aca="false">AP167</f>
        <v>8639.15609921848</v>
      </c>
      <c r="BF167" s="159" t="n">
        <f aca="false">BC167/24</f>
        <v>42.0833333333333</v>
      </c>
      <c r="BG167" s="160" t="n">
        <v>0</v>
      </c>
      <c r="BH167" s="161" t="n">
        <v>0</v>
      </c>
      <c r="BI167" s="108" t="n">
        <v>29.73</v>
      </c>
      <c r="BJ167" s="107" t="n">
        <v>27.27</v>
      </c>
      <c r="BK167" s="107" t="n">
        <v>22.64</v>
      </c>
      <c r="BL167" s="107" t="n">
        <v>23.99</v>
      </c>
      <c r="BM167" s="107" t="n">
        <v>984.71</v>
      </c>
      <c r="BN167" s="107" t="n">
        <v>50.12</v>
      </c>
      <c r="BO167" s="122" t="n">
        <v>0.9323</v>
      </c>
      <c r="BP167" s="108" t="n">
        <v>95.63</v>
      </c>
      <c r="BQ167" s="108" t="n">
        <v>86.91</v>
      </c>
      <c r="BR167" s="108"/>
      <c r="BS167" s="107" t="n">
        <v>12644</v>
      </c>
      <c r="BT167" s="107" t="n">
        <v>12566</v>
      </c>
      <c r="BU167" s="116" t="n">
        <f aca="false">BT167-BS167</f>
        <v>-78</v>
      </c>
      <c r="BV167" s="107" t="n">
        <f aca="false">BG167+BH167</f>
        <v>0</v>
      </c>
      <c r="BW167" s="108" t="n">
        <v>0</v>
      </c>
      <c r="BX167" s="108" t="n">
        <v>0</v>
      </c>
      <c r="BZ167" s="108" t="n">
        <v>24</v>
      </c>
      <c r="CA167" s="108" t="n">
        <v>7.42</v>
      </c>
    </row>
    <row r="168" customFormat="false" ht="13.8" hidden="false" customHeight="false" outlineLevel="0" collapsed="false">
      <c r="A168" s="226"/>
      <c r="B168" s="85" t="n">
        <v>42898</v>
      </c>
      <c r="C168" s="86" t="n">
        <v>93.7</v>
      </c>
      <c r="D168" s="214" t="n">
        <v>0.522</v>
      </c>
      <c r="E168" s="88" t="n">
        <v>104</v>
      </c>
      <c r="F168" s="88" t="n">
        <v>83</v>
      </c>
      <c r="G168" s="88" t="n">
        <v>24</v>
      </c>
      <c r="H168" s="88" t="n">
        <v>0</v>
      </c>
      <c r="I168" s="88" t="n">
        <v>24</v>
      </c>
      <c r="J168" s="88" t="n">
        <v>0</v>
      </c>
      <c r="K168" s="90" t="n">
        <v>0</v>
      </c>
      <c r="L168" s="90" t="n">
        <v>0</v>
      </c>
      <c r="M168" s="90" t="n">
        <v>0</v>
      </c>
      <c r="N168" s="90" t="n">
        <v>0</v>
      </c>
      <c r="O168" s="90" t="n">
        <v>0</v>
      </c>
      <c r="P168" s="90" t="n">
        <v>0</v>
      </c>
      <c r="Q168" s="157" t="n">
        <v>3458</v>
      </c>
      <c r="R168" s="91" t="n">
        <v>2942</v>
      </c>
      <c r="S168" s="91" t="n">
        <v>2942</v>
      </c>
      <c r="T168" s="158" t="n">
        <v>2874</v>
      </c>
      <c r="U168" s="92" t="n">
        <v>2980</v>
      </c>
      <c r="V168" s="88" t="n">
        <v>41</v>
      </c>
      <c r="W168" s="88" t="n">
        <v>0</v>
      </c>
      <c r="X168" s="88" t="n">
        <v>42</v>
      </c>
      <c r="Y168" s="88" t="n">
        <v>0</v>
      </c>
      <c r="Z168" s="88" t="n">
        <v>60</v>
      </c>
      <c r="AA168" s="88" t="n">
        <v>0</v>
      </c>
      <c r="AB168" s="93" t="n">
        <f aca="false">U168-T168+AY168</f>
        <v>106</v>
      </c>
      <c r="AC168" s="94" t="n">
        <f aca="false">T168-S168</f>
        <v>-68</v>
      </c>
      <c r="AD168" s="88" t="n">
        <v>128</v>
      </c>
      <c r="AE168" s="95" t="n">
        <f aca="false">IF(AD168&gt;0, U168/(AD168*24),"no data")</f>
        <v>0.970052083333333</v>
      </c>
      <c r="AF168" s="96" t="n">
        <f aca="false">IF(Q168&gt;0,Q168/24,"no data")</f>
        <v>144.083333333333</v>
      </c>
      <c r="AG168" s="95" t="n">
        <f aca="false">IF(T168&gt;0,(T168/Q168),"no data")</f>
        <v>0.831116252168884</v>
      </c>
      <c r="AH168" s="97" t="n">
        <f aca="false">(1440-((V168*W168)+(X168*Y168)+(Z168*AA168))/(V168+X168+Z168))/1440</f>
        <v>1</v>
      </c>
      <c r="AI168" s="98" t="n">
        <f aca="false">IF(T168&gt;0,(1440-((W168*V168+AS168*AT168)+(Y168*X168+AU168*AV168)+(Z168*AA168+AW168*AX168))/(V168+X168+Z168))/1440,"no data")</f>
        <v>0.867132867132867</v>
      </c>
      <c r="AJ168" s="110" t="n">
        <v>8.3</v>
      </c>
      <c r="AK168" s="230" t="n">
        <v>138.65</v>
      </c>
      <c r="AL168" s="101" t="n">
        <f aca="false">AJ168*AK168</f>
        <v>1150.795</v>
      </c>
      <c r="AM168" s="110" t="n">
        <v>25.079</v>
      </c>
      <c r="AN168" s="88" t="n">
        <v>945</v>
      </c>
      <c r="AO168" s="103" t="n">
        <f aca="false">AM168*AN168</f>
        <v>23699.655</v>
      </c>
      <c r="AP168" s="104" t="n">
        <f aca="false">IF(T168&gt;0,((((AJ168*AK168)+(AM168*AN168))/(T168*1000))*1000000),"no data")</f>
        <v>8646.64231036882</v>
      </c>
      <c r="AQ168" s="101" t="n">
        <f aca="false">R168/24</f>
        <v>122.583333333333</v>
      </c>
      <c r="AR168" s="101"/>
      <c r="AS168" s="88" t="n">
        <v>0</v>
      </c>
      <c r="AT168" s="106" t="n">
        <v>0</v>
      </c>
      <c r="AU168" s="106" t="n">
        <v>0</v>
      </c>
      <c r="AV168" s="88" t="n">
        <v>0</v>
      </c>
      <c r="AW168" s="106" t="n">
        <v>19</v>
      </c>
      <c r="AX168" s="88" t="n">
        <v>1440</v>
      </c>
      <c r="AY168" s="88" t="n">
        <v>0</v>
      </c>
      <c r="BA168" s="107" t="n">
        <v>979</v>
      </c>
      <c r="BB168" s="107" t="n">
        <v>1004</v>
      </c>
      <c r="BC168" s="107" t="n">
        <v>997</v>
      </c>
      <c r="BD168" s="107" t="n">
        <f aca="false">BB168-BA168</f>
        <v>25</v>
      </c>
      <c r="BE168" s="107" t="n">
        <f aca="false">AP168</f>
        <v>8646.64231036882</v>
      </c>
      <c r="BF168" s="159" t="n">
        <f aca="false">BC168/24</f>
        <v>41.5416666666667</v>
      </c>
      <c r="BG168" s="109" t="n">
        <v>0</v>
      </c>
      <c r="BH168" s="110" t="n">
        <v>0</v>
      </c>
      <c r="BI168" s="111" t="n">
        <v>28.8</v>
      </c>
      <c r="BJ168" s="112" t="n">
        <v>26.58</v>
      </c>
      <c r="BK168" s="112" t="n">
        <v>22.29</v>
      </c>
      <c r="BL168" s="112" t="n">
        <v>23.87</v>
      </c>
      <c r="BM168" s="112" t="n">
        <v>981.96</v>
      </c>
      <c r="BN168" s="111" t="n">
        <v>50.1</v>
      </c>
      <c r="BO168" s="113" t="n">
        <v>0.9328</v>
      </c>
      <c r="BP168" s="108" t="n">
        <v>93.88</v>
      </c>
      <c r="BQ168" s="108" t="n">
        <v>86.58</v>
      </c>
      <c r="BR168" s="108"/>
      <c r="BS168" s="107" t="n">
        <v>12779</v>
      </c>
      <c r="BT168" s="107" t="n">
        <v>12633</v>
      </c>
      <c r="BU168" s="116" t="n">
        <f aca="false">BT168-BS168</f>
        <v>-146</v>
      </c>
      <c r="BV168" s="107" t="n">
        <f aca="false">BG168+BH168</f>
        <v>0</v>
      </c>
      <c r="BW168" s="108" t="n">
        <v>0</v>
      </c>
      <c r="BX168" s="108" t="n">
        <v>0</v>
      </c>
      <c r="BY168" s="5"/>
      <c r="BZ168" s="108" t="n">
        <v>24</v>
      </c>
      <c r="CA168" s="108" t="n">
        <v>6</v>
      </c>
    </row>
    <row r="169" customFormat="false" ht="13.8" hidden="false" customHeight="false" outlineLevel="0" collapsed="false">
      <c r="A169" s="226"/>
      <c r="B169" s="85" t="n">
        <v>42899</v>
      </c>
      <c r="C169" s="86" t="n">
        <v>97.69</v>
      </c>
      <c r="D169" s="214" t="n">
        <v>0.4742</v>
      </c>
      <c r="E169" s="88" t="n">
        <v>107</v>
      </c>
      <c r="F169" s="88" t="n">
        <v>88</v>
      </c>
      <c r="G169" s="88" t="n">
        <v>24</v>
      </c>
      <c r="H169" s="88" t="n">
        <v>0</v>
      </c>
      <c r="I169" s="88" t="n">
        <v>24</v>
      </c>
      <c r="J169" s="88" t="n">
        <v>0</v>
      </c>
      <c r="K169" s="90" t="n">
        <v>0</v>
      </c>
      <c r="L169" s="90" t="n">
        <v>0</v>
      </c>
      <c r="M169" s="90" t="n">
        <v>0</v>
      </c>
      <c r="N169" s="90" t="n">
        <v>0</v>
      </c>
      <c r="O169" s="90" t="n">
        <v>0</v>
      </c>
      <c r="P169" s="90" t="n">
        <v>0</v>
      </c>
      <c r="Q169" s="157" t="n">
        <v>3421</v>
      </c>
      <c r="R169" s="91" t="n">
        <v>2912</v>
      </c>
      <c r="S169" s="91" t="n">
        <v>2912</v>
      </c>
      <c r="T169" s="158" t="n">
        <v>2841</v>
      </c>
      <c r="U169" s="92" t="n">
        <v>2946</v>
      </c>
      <c r="V169" s="88" t="n">
        <v>40</v>
      </c>
      <c r="W169" s="88" t="n">
        <v>0</v>
      </c>
      <c r="X169" s="88" t="n">
        <v>41</v>
      </c>
      <c r="Y169" s="88" t="n">
        <v>0</v>
      </c>
      <c r="Z169" s="88" t="n">
        <v>60</v>
      </c>
      <c r="AA169" s="88" t="n">
        <v>0</v>
      </c>
      <c r="AB169" s="93" t="n">
        <f aca="false">U169-T169+AY169</f>
        <v>105</v>
      </c>
      <c r="AC169" s="94" t="n">
        <f aca="false">T169-S169</f>
        <v>-71</v>
      </c>
      <c r="AD169" s="88" t="n">
        <v>125</v>
      </c>
      <c r="AE169" s="95" t="n">
        <f aca="false">IF(AD169&gt;0, U169/(AD169*24),"no data")</f>
        <v>0.982</v>
      </c>
      <c r="AF169" s="96" t="n">
        <f aca="false">IF(Q169&gt;0,Q169/24,"no data")</f>
        <v>142.541666666667</v>
      </c>
      <c r="AG169" s="95" t="n">
        <f aca="false">IF(T169&gt;0,(T169/Q169),"no data")</f>
        <v>0.830458930137387</v>
      </c>
      <c r="AH169" s="97" t="n">
        <f aca="false">(1440-((V169*W169)+(X169*Y169)+(Z169*AA169))/(V169+X169+Z169))/1440</f>
        <v>1</v>
      </c>
      <c r="AI169" s="98" t="n">
        <f aca="false">IF(T169&gt;0,(1440-((W169*V169+AS169*AT169)+(Y169*X169+AU169*AV169)+(Z169*AA169+AW169*AX169))/(V169+X169+Z169))/1440,"no data")</f>
        <v>0.865248226950355</v>
      </c>
      <c r="AJ169" s="110" t="n">
        <v>8.314</v>
      </c>
      <c r="AK169" s="230" t="n">
        <v>142.93</v>
      </c>
      <c r="AL169" s="101" t="n">
        <f aca="false">AJ169*AK169</f>
        <v>1188.32002</v>
      </c>
      <c r="AM169" s="110" t="n">
        <v>24.804</v>
      </c>
      <c r="AN169" s="88" t="n">
        <v>944</v>
      </c>
      <c r="AO169" s="103" t="n">
        <f aca="false">AM169*AN169</f>
        <v>23414.976</v>
      </c>
      <c r="AP169" s="104" t="n">
        <f aca="false">IF(T169&gt;0,((((AJ169*AK169)+(AM169*AN169))/(T169*1000))*1000000),"no data")</f>
        <v>8660.08307638155</v>
      </c>
      <c r="AQ169" s="101" t="n">
        <f aca="false">R169/24</f>
        <v>121.333333333333</v>
      </c>
      <c r="AR169" s="101"/>
      <c r="AS169" s="88" t="n">
        <v>0</v>
      </c>
      <c r="AT169" s="106" t="n">
        <v>0</v>
      </c>
      <c r="AU169" s="106" t="n">
        <v>0</v>
      </c>
      <c r="AV169" s="88" t="n">
        <v>0</v>
      </c>
      <c r="AW169" s="106" t="n">
        <v>19</v>
      </c>
      <c r="AX169" s="88" t="n">
        <v>1440</v>
      </c>
      <c r="AY169" s="88" t="n">
        <v>0</v>
      </c>
      <c r="BA169" s="107" t="n">
        <v>963</v>
      </c>
      <c r="BB169" s="107" t="n">
        <v>992</v>
      </c>
      <c r="BC169" s="107" t="n">
        <v>991</v>
      </c>
      <c r="BD169" s="107" t="n">
        <f aca="false">BB169-BA169</f>
        <v>29</v>
      </c>
      <c r="BE169" s="107" t="n">
        <f aca="false">AP169</f>
        <v>8660.08307638155</v>
      </c>
      <c r="BF169" s="159" t="n">
        <f aca="false">BC169/24</f>
        <v>41.2916666666667</v>
      </c>
      <c r="BG169" s="109" t="n">
        <v>0</v>
      </c>
      <c r="BH169" s="110" t="n">
        <v>0</v>
      </c>
      <c r="BI169" s="111" t="n">
        <v>28.3</v>
      </c>
      <c r="BJ169" s="112" t="n">
        <v>26.27</v>
      </c>
      <c r="BK169" s="112" t="n">
        <v>22.08</v>
      </c>
      <c r="BL169" s="112" t="n">
        <v>23.77</v>
      </c>
      <c r="BM169" s="163" t="n">
        <v>980.58</v>
      </c>
      <c r="BN169" s="111" t="n">
        <v>50.12</v>
      </c>
      <c r="BO169" s="113" t="n">
        <v>0.9315</v>
      </c>
      <c r="BP169" s="108" t="n">
        <v>93.41</v>
      </c>
      <c r="BQ169" s="108" t="n">
        <v>86.47</v>
      </c>
      <c r="BR169" s="108"/>
      <c r="BS169" s="107" t="n">
        <v>12835</v>
      </c>
      <c r="BT169" s="107" t="n">
        <v>12645</v>
      </c>
      <c r="BU169" s="116" t="n">
        <f aca="false">BT169-BS169</f>
        <v>-190</v>
      </c>
      <c r="BV169" s="107" t="n">
        <f aca="false">BG169+BH169</f>
        <v>0</v>
      </c>
      <c r="BW169" s="108" t="n">
        <v>0</v>
      </c>
      <c r="BX169" s="108" t="n">
        <v>0</v>
      </c>
      <c r="BY169" s="5"/>
      <c r="BZ169" s="108" t="n">
        <v>24</v>
      </c>
      <c r="CA169" s="108" t="n">
        <v>6.33</v>
      </c>
    </row>
    <row r="170" customFormat="false" ht="13.8" hidden="false" customHeight="false" outlineLevel="0" collapsed="false">
      <c r="A170" s="226"/>
      <c r="B170" s="85" t="n">
        <v>42900</v>
      </c>
      <c r="C170" s="86" t="n">
        <v>95.01</v>
      </c>
      <c r="D170" s="214" t="n">
        <v>0.5091</v>
      </c>
      <c r="E170" s="88" t="n">
        <v>108</v>
      </c>
      <c r="F170" s="88" t="n">
        <v>89</v>
      </c>
      <c r="G170" s="88" t="n">
        <v>24</v>
      </c>
      <c r="H170" s="88" t="n">
        <v>0</v>
      </c>
      <c r="I170" s="88" t="n">
        <v>24</v>
      </c>
      <c r="J170" s="88" t="n">
        <v>0</v>
      </c>
      <c r="K170" s="90" t="n">
        <v>0</v>
      </c>
      <c r="L170" s="90" t="n">
        <v>0</v>
      </c>
      <c r="M170" s="90" t="n">
        <v>0</v>
      </c>
      <c r="N170" s="90" t="n">
        <v>0</v>
      </c>
      <c r="O170" s="90" t="n">
        <v>0</v>
      </c>
      <c r="P170" s="90" t="n">
        <v>0</v>
      </c>
      <c r="Q170" s="164" t="n">
        <v>3451</v>
      </c>
      <c r="R170" s="91" t="n">
        <v>2929</v>
      </c>
      <c r="S170" s="91" t="n">
        <v>2929</v>
      </c>
      <c r="T170" s="158" t="n">
        <v>2864</v>
      </c>
      <c r="U170" s="92" t="n">
        <v>2968</v>
      </c>
      <c r="V170" s="88" t="n">
        <v>41</v>
      </c>
      <c r="W170" s="88" t="n">
        <v>0</v>
      </c>
      <c r="X170" s="88" t="n">
        <v>42</v>
      </c>
      <c r="Y170" s="88" t="n">
        <v>0</v>
      </c>
      <c r="Z170" s="88" t="n">
        <v>60</v>
      </c>
      <c r="AA170" s="88" t="n">
        <v>0</v>
      </c>
      <c r="AB170" s="93" t="n">
        <f aca="false">U170-T170+AY170</f>
        <v>104</v>
      </c>
      <c r="AC170" s="94" t="n">
        <f aca="false">T170-S170</f>
        <v>-65</v>
      </c>
      <c r="AD170" s="88" t="n">
        <v>129</v>
      </c>
      <c r="AE170" s="95" t="n">
        <f aca="false">IF(AD170&gt;0, U170/(AD170*24),"no data")</f>
        <v>0.958656330749354</v>
      </c>
      <c r="AF170" s="96" t="n">
        <f aca="false">IF(Q170&gt;0,Q170/24,"no data")</f>
        <v>143.791666666667</v>
      </c>
      <c r="AG170" s="95" t="n">
        <f aca="false">IF(T170&gt;0,(T170/Q170),"no data")</f>
        <v>0.829904375543321</v>
      </c>
      <c r="AH170" s="97" t="n">
        <f aca="false">(1440-((V170*W170)+(X170*Y170)+(Z170*AA170))/(V170+X170+Z170))/1440</f>
        <v>1</v>
      </c>
      <c r="AI170" s="98" t="n">
        <f aca="false">IF(T170&gt;0,(1440-((W170*V170+AS170*AT170)+(Y170*X170+AU170*AV170)+(Z170*AA170+AW170*AX170))/(V170+X170+Z170))/1440,"no data")</f>
        <v>0.867132867132867</v>
      </c>
      <c r="AJ170" s="110" t="n">
        <v>8.309</v>
      </c>
      <c r="AK170" s="230" t="n">
        <v>141.29</v>
      </c>
      <c r="AL170" s="101" t="n">
        <f aca="false">AJ170*AK170</f>
        <v>1173.97861</v>
      </c>
      <c r="AM170" s="110" t="n">
        <v>25.056</v>
      </c>
      <c r="AN170" s="88" t="n">
        <v>943</v>
      </c>
      <c r="AO170" s="103" t="n">
        <f aca="false">AM170*AN170</f>
        <v>23627.808</v>
      </c>
      <c r="AP170" s="104" t="n">
        <f aca="false">IF(T170&gt;0,((((AJ170*AK170)+(AM170*AN170))/(T170*1000))*1000000),"no data")</f>
        <v>8659.84169343576</v>
      </c>
      <c r="AQ170" s="101" t="n">
        <f aca="false">R170/24</f>
        <v>122.041666666667</v>
      </c>
      <c r="AR170" s="101"/>
      <c r="AS170" s="88" t="n">
        <v>0</v>
      </c>
      <c r="AT170" s="106" t="n">
        <v>0</v>
      </c>
      <c r="AU170" s="106" t="n">
        <v>0</v>
      </c>
      <c r="AV170" s="88" t="n">
        <v>0</v>
      </c>
      <c r="AW170" s="106" t="n">
        <v>19</v>
      </c>
      <c r="AX170" s="88" t="n">
        <v>1440</v>
      </c>
      <c r="AY170" s="88" t="n">
        <v>0</v>
      </c>
      <c r="BA170" s="107" t="n">
        <v>974</v>
      </c>
      <c r="BB170" s="107" t="n">
        <v>1000</v>
      </c>
      <c r="BC170" s="107" t="n">
        <v>994</v>
      </c>
      <c r="BD170" s="107" t="n">
        <f aca="false">BB170-BA170</f>
        <v>26</v>
      </c>
      <c r="BE170" s="107" t="n">
        <f aca="false">AP170</f>
        <v>8659.84169343576</v>
      </c>
      <c r="BF170" s="159" t="n">
        <f aca="false">BC170/24</f>
        <v>41.4166666666667</v>
      </c>
      <c r="BG170" s="109" t="n">
        <v>0</v>
      </c>
      <c r="BH170" s="110" t="n">
        <v>0</v>
      </c>
      <c r="BI170" s="111" t="n">
        <v>28.49</v>
      </c>
      <c r="BJ170" s="112" t="n">
        <v>26.49</v>
      </c>
      <c r="BK170" s="112" t="n">
        <v>22.23</v>
      </c>
      <c r="BL170" s="112" t="n">
        <v>23.67</v>
      </c>
      <c r="BM170" s="112" t="n">
        <v>982.42</v>
      </c>
      <c r="BN170" s="111" t="n">
        <v>50.14</v>
      </c>
      <c r="BO170" s="113" t="n">
        <v>0.932</v>
      </c>
      <c r="BP170" s="108" t="n">
        <v>94.12</v>
      </c>
      <c r="BQ170" s="108" t="n">
        <v>86.59</v>
      </c>
      <c r="BR170" s="108"/>
      <c r="BS170" s="107" t="n">
        <v>12791</v>
      </c>
      <c r="BT170" s="107" t="n">
        <v>12619</v>
      </c>
      <c r="BU170" s="116" t="n">
        <f aca="false">BT170-BS170</f>
        <v>-172</v>
      </c>
      <c r="BV170" s="107" t="n">
        <f aca="false">BG170+BH170</f>
        <v>0</v>
      </c>
      <c r="BW170" s="108" t="n">
        <v>0</v>
      </c>
      <c r="BX170" s="108" t="n">
        <v>0</v>
      </c>
      <c r="BZ170" s="108" t="n">
        <v>24</v>
      </c>
      <c r="CA170" s="108" t="n">
        <v>6.92</v>
      </c>
    </row>
    <row r="171" customFormat="false" ht="13.8" hidden="false" customHeight="false" outlineLevel="0" collapsed="false">
      <c r="A171" s="226"/>
      <c r="B171" s="85" t="n">
        <v>42901</v>
      </c>
      <c r="C171" s="86" t="n">
        <v>95.44</v>
      </c>
      <c r="D171" s="214" t="n">
        <v>0.535</v>
      </c>
      <c r="E171" s="89" t="n">
        <v>106</v>
      </c>
      <c r="F171" s="89" t="n">
        <v>83</v>
      </c>
      <c r="G171" s="89" t="n">
        <v>24</v>
      </c>
      <c r="H171" s="89" t="n">
        <v>0</v>
      </c>
      <c r="I171" s="89" t="n">
        <v>24</v>
      </c>
      <c r="J171" s="89" t="n">
        <v>0</v>
      </c>
      <c r="K171" s="89" t="n">
        <v>0</v>
      </c>
      <c r="L171" s="89" t="n">
        <v>0</v>
      </c>
      <c r="M171" s="89" t="n">
        <v>0</v>
      </c>
      <c r="N171" s="89" t="n">
        <v>0</v>
      </c>
      <c r="O171" s="89" t="n">
        <v>0</v>
      </c>
      <c r="P171" s="89" t="n">
        <v>0</v>
      </c>
      <c r="Q171" s="164" t="n">
        <v>3441</v>
      </c>
      <c r="R171" s="91" t="n">
        <v>2924</v>
      </c>
      <c r="S171" s="94" t="n">
        <v>2924</v>
      </c>
      <c r="T171" s="165" t="n">
        <v>2855</v>
      </c>
      <c r="U171" s="165" t="n">
        <v>2959</v>
      </c>
      <c r="V171" s="89" t="n">
        <v>41</v>
      </c>
      <c r="W171" s="89" t="n">
        <v>0</v>
      </c>
      <c r="X171" s="89" t="n">
        <v>42</v>
      </c>
      <c r="Y171" s="89" t="n">
        <v>0</v>
      </c>
      <c r="Z171" s="89" t="n">
        <v>60</v>
      </c>
      <c r="AA171" s="89" t="n">
        <v>0</v>
      </c>
      <c r="AB171" s="93" t="n">
        <f aca="false">U171-T171+AY171</f>
        <v>104</v>
      </c>
      <c r="AC171" s="94" t="n">
        <f aca="false">T171-S171</f>
        <v>-69</v>
      </c>
      <c r="AD171" s="89" t="n">
        <v>129</v>
      </c>
      <c r="AE171" s="95" t="n">
        <f aca="false">IF(AD171&gt;0, U171/(AD171*24),"no data")</f>
        <v>0.955749354005168</v>
      </c>
      <c r="AF171" s="96" t="n">
        <f aca="false">IF(Q171&gt;0,Q171/24,"no data")</f>
        <v>143.375</v>
      </c>
      <c r="AG171" s="95" t="n">
        <f aca="false">IF(T171&gt;0,(T171/Q171),"no data")</f>
        <v>0.829700668410346</v>
      </c>
      <c r="AH171" s="97" t="n">
        <f aca="false">(1440-((V171*W171)+(X171*Y171)+(Z171*AA171))/(V171+X171+Z171))/1440</f>
        <v>1</v>
      </c>
      <c r="AI171" s="98" t="n">
        <f aca="false">IF(T171&gt;0,(1440-((W171*V171+AS171*AT171)+(Y171*X171+AU171*AV171)+(Z171*AA171+AW171*AX171))/(V171+X171+Z171))/1440,"no data")</f>
        <v>0.867132867132867</v>
      </c>
      <c r="AJ171" s="166" t="n">
        <v>8.304</v>
      </c>
      <c r="AK171" s="168" t="n">
        <v>140.28</v>
      </c>
      <c r="AL171" s="101" t="n">
        <f aca="false">AJ171*AK171</f>
        <v>1164.88512</v>
      </c>
      <c r="AM171" s="110" t="n">
        <v>24.999</v>
      </c>
      <c r="AN171" s="89" t="n">
        <v>943</v>
      </c>
      <c r="AO171" s="103" t="n">
        <f aca="false">AM171*AN171</f>
        <v>23574.057</v>
      </c>
      <c r="AP171" s="104" t="n">
        <f aca="false">IF(T171&gt;0,((((AJ171*AK171)+(AM171*AN171))/(T171*1000))*1000000),"no data")</f>
        <v>8665.12858844133</v>
      </c>
      <c r="AQ171" s="168" t="n">
        <f aca="false">R171/24</f>
        <v>121.833333333333</v>
      </c>
      <c r="AR171" s="168"/>
      <c r="AS171" s="89" t="n">
        <v>0</v>
      </c>
      <c r="AT171" s="89" t="n">
        <v>0</v>
      </c>
      <c r="AU171" s="89" t="n">
        <v>0</v>
      </c>
      <c r="AV171" s="89" t="n">
        <v>0</v>
      </c>
      <c r="AW171" s="89" t="n">
        <v>19</v>
      </c>
      <c r="AX171" s="89" t="n">
        <v>1440</v>
      </c>
      <c r="AY171" s="89" t="n">
        <v>0</v>
      </c>
      <c r="BA171" s="89" t="n">
        <v>972</v>
      </c>
      <c r="BB171" s="89" t="n">
        <v>995</v>
      </c>
      <c r="BC171" s="89" t="n">
        <v>992</v>
      </c>
      <c r="BD171" s="107" t="n">
        <f aca="false">BB171-BA171</f>
        <v>23</v>
      </c>
      <c r="BE171" s="107" t="n">
        <f aca="false">AP171</f>
        <v>8665.12858844133</v>
      </c>
      <c r="BF171" s="159" t="n">
        <f aca="false">BC171/24</f>
        <v>41.3333333333333</v>
      </c>
      <c r="BG171" s="166" t="n">
        <v>0</v>
      </c>
      <c r="BH171" s="166" t="n">
        <v>0</v>
      </c>
      <c r="BI171" s="167" t="n">
        <v>28.59</v>
      </c>
      <c r="BJ171" s="167" t="n">
        <v>26.47</v>
      </c>
      <c r="BK171" s="167" t="n">
        <v>22.16</v>
      </c>
      <c r="BL171" s="167" t="n">
        <v>23.66</v>
      </c>
      <c r="BM171" s="168" t="n">
        <v>981.88</v>
      </c>
      <c r="BN171" s="168" t="n">
        <v>50.11</v>
      </c>
      <c r="BO171" s="169" t="n">
        <v>0.9323</v>
      </c>
      <c r="BP171" s="108" t="n">
        <v>94.15</v>
      </c>
      <c r="BQ171" s="108" t="n">
        <v>86.55</v>
      </c>
      <c r="BR171" s="108"/>
      <c r="BS171" s="115" t="n">
        <v>12813</v>
      </c>
      <c r="BT171" s="115" t="n">
        <v>12638</v>
      </c>
      <c r="BU171" s="116" t="n">
        <f aca="false">BT171-BS171</f>
        <v>-175</v>
      </c>
      <c r="BV171" s="107" t="n">
        <f aca="false">BG171+BH171</f>
        <v>0</v>
      </c>
      <c r="BW171" s="168" t="n">
        <v>0</v>
      </c>
      <c r="BX171" s="168" t="n">
        <v>0</v>
      </c>
      <c r="BZ171" s="168" t="n">
        <v>24</v>
      </c>
      <c r="CA171" s="168" t="n">
        <v>7.316</v>
      </c>
    </row>
    <row r="172" customFormat="false" ht="13.8" hidden="false" customHeight="false" outlineLevel="0" collapsed="false">
      <c r="A172" s="226"/>
      <c r="B172" s="85" t="n">
        <v>42902</v>
      </c>
      <c r="C172" s="86" t="n">
        <v>97</v>
      </c>
      <c r="D172" s="214" t="n">
        <v>0.58</v>
      </c>
      <c r="E172" s="170" t="n">
        <v>105</v>
      </c>
      <c r="F172" s="170" t="n">
        <v>86</v>
      </c>
      <c r="G172" s="88" t="n">
        <v>24</v>
      </c>
      <c r="H172" s="88" t="n">
        <v>0</v>
      </c>
      <c r="I172" s="88" t="n">
        <v>24</v>
      </c>
      <c r="J172" s="88" t="n">
        <v>0</v>
      </c>
      <c r="K172" s="90" t="n">
        <v>0</v>
      </c>
      <c r="L172" s="90" t="n">
        <v>0</v>
      </c>
      <c r="M172" s="90" t="n">
        <v>0</v>
      </c>
      <c r="N172" s="90" t="n">
        <v>0</v>
      </c>
      <c r="O172" s="90" t="n">
        <v>0</v>
      </c>
      <c r="P172" s="90" t="n">
        <v>0</v>
      </c>
      <c r="Q172" s="164" t="n">
        <v>3432</v>
      </c>
      <c r="R172" s="91" t="n">
        <v>2879</v>
      </c>
      <c r="S172" s="171" t="n">
        <v>2879</v>
      </c>
      <c r="T172" s="92" t="n">
        <v>2814</v>
      </c>
      <c r="U172" s="92" t="n">
        <v>2917</v>
      </c>
      <c r="V172" s="88" t="n">
        <v>40</v>
      </c>
      <c r="W172" s="88" t="n">
        <v>0</v>
      </c>
      <c r="X172" s="88" t="n">
        <v>41</v>
      </c>
      <c r="Y172" s="88" t="n">
        <v>0</v>
      </c>
      <c r="Z172" s="88" t="n">
        <v>60</v>
      </c>
      <c r="AA172" s="88" t="n">
        <v>0</v>
      </c>
      <c r="AB172" s="93" t="n">
        <f aca="false">U172-T172+AY172</f>
        <v>103</v>
      </c>
      <c r="AC172" s="94" t="n">
        <f aca="false">T172-S172</f>
        <v>-65</v>
      </c>
      <c r="AD172" s="89" t="n">
        <v>124</v>
      </c>
      <c r="AE172" s="95" t="n">
        <f aca="false">IF(AD172&gt;0, U172/(AD172*24),"no data")</f>
        <v>0.980174731182796</v>
      </c>
      <c r="AF172" s="96" t="n">
        <f aca="false">IF(Q172&gt;0,Q172/24,"no data")</f>
        <v>143</v>
      </c>
      <c r="AG172" s="95" t="n">
        <f aca="false">IF(T172&gt;0,(T172/Q172),"no data")</f>
        <v>0.81993006993007</v>
      </c>
      <c r="AH172" s="97" t="n">
        <f aca="false">(1440-((V172*W172)+(X172*Y172)+(Z172*AA172))/(V172+X172+Z172))/1440</f>
        <v>1</v>
      </c>
      <c r="AI172" s="98" t="n">
        <f aca="false">IF(T172&gt;0,(1440-((W172*V172+AS172*AT172)+(Y172*X172+AU172*AV172)+(Z172*AA172+AW172*AX172))/(V172+X172+Z172))/1440,"no data")</f>
        <v>0.865248226950355</v>
      </c>
      <c r="AJ172" s="110" t="n">
        <v>8.308</v>
      </c>
      <c r="AK172" s="230" t="n">
        <v>140.82</v>
      </c>
      <c r="AL172" s="101" t="n">
        <f aca="false">AJ172*AK172</f>
        <v>1169.93256</v>
      </c>
      <c r="AM172" s="110" t="n">
        <v>24.698</v>
      </c>
      <c r="AN172" s="88" t="n">
        <v>943</v>
      </c>
      <c r="AO172" s="103" t="n">
        <f aca="false">AM172*AN172</f>
        <v>23290.214</v>
      </c>
      <c r="AP172" s="104" t="n">
        <f aca="false">IF(T172&gt;0,((((AJ172*AK172)+(AM172*AN172))/(T172*1000))*1000000),"no data")</f>
        <v>8692.30510305615</v>
      </c>
      <c r="AQ172" s="101" t="n">
        <f aca="false">R172/24</f>
        <v>119.958333333333</v>
      </c>
      <c r="AR172" s="101"/>
      <c r="AS172" s="88" t="n">
        <v>0</v>
      </c>
      <c r="AT172" s="106" t="n">
        <v>0</v>
      </c>
      <c r="AU172" s="106" t="n">
        <v>0</v>
      </c>
      <c r="AV172" s="88" t="n">
        <v>0</v>
      </c>
      <c r="AW172" s="106" t="n">
        <v>19</v>
      </c>
      <c r="AX172" s="88" t="n">
        <v>1440</v>
      </c>
      <c r="AY172" s="88" t="n">
        <v>0</v>
      </c>
      <c r="BA172" s="107" t="n">
        <v>962</v>
      </c>
      <c r="BB172" s="107" t="n">
        <v>977</v>
      </c>
      <c r="BC172" s="107" t="n">
        <v>978</v>
      </c>
      <c r="BD172" s="107" t="n">
        <f aca="false">BB172-BA172</f>
        <v>15</v>
      </c>
      <c r="BE172" s="107" t="n">
        <f aca="false">AP172</f>
        <v>8692.30510305615</v>
      </c>
      <c r="BF172" s="159" t="n">
        <f aca="false">BC172/24</f>
        <v>40.75</v>
      </c>
      <c r="BG172" s="109" t="n">
        <v>0</v>
      </c>
      <c r="BH172" s="110" t="n">
        <v>0</v>
      </c>
      <c r="BI172" s="111" t="n">
        <v>28.43</v>
      </c>
      <c r="BJ172" s="112" t="n">
        <v>26.3</v>
      </c>
      <c r="BK172" s="112" t="n">
        <v>21.8</v>
      </c>
      <c r="BL172" s="112" t="n">
        <v>23.6</v>
      </c>
      <c r="BM172" s="112" t="n">
        <v>979.7</v>
      </c>
      <c r="BN172" s="111" t="n">
        <v>50.1</v>
      </c>
      <c r="BO172" s="113" t="n">
        <v>0.9323</v>
      </c>
      <c r="BP172" s="108" t="n">
        <v>95.06</v>
      </c>
      <c r="BQ172" s="108" t="n">
        <v>86.7</v>
      </c>
      <c r="BR172" s="108"/>
      <c r="BS172" s="115" t="n">
        <v>12843</v>
      </c>
      <c r="BT172" s="115" t="n">
        <v>12704</v>
      </c>
      <c r="BU172" s="116" t="n">
        <f aca="false">BT172-BS172</f>
        <v>-139</v>
      </c>
      <c r="BV172" s="107" t="n">
        <f aca="false">BG172+BH172</f>
        <v>0</v>
      </c>
      <c r="BW172" s="108" t="n">
        <v>0</v>
      </c>
      <c r="BX172" s="108" t="n">
        <v>0</v>
      </c>
      <c r="BZ172" s="108" t="n">
        <v>24</v>
      </c>
      <c r="CA172" s="108" t="n">
        <v>7.5</v>
      </c>
    </row>
    <row r="173" customFormat="false" ht="13.8" hidden="false" customHeight="false" outlineLevel="0" collapsed="false">
      <c r="A173" s="226"/>
      <c r="B173" s="85" t="n">
        <v>42903</v>
      </c>
      <c r="C173" s="86" t="n">
        <v>94.8</v>
      </c>
      <c r="D173" s="214" t="n">
        <v>0.604</v>
      </c>
      <c r="E173" s="89" t="n">
        <v>101</v>
      </c>
      <c r="F173" s="89" t="n">
        <v>89</v>
      </c>
      <c r="G173" s="88" t="n">
        <v>24</v>
      </c>
      <c r="H173" s="88" t="n">
        <v>0</v>
      </c>
      <c r="I173" s="88" t="n">
        <v>24</v>
      </c>
      <c r="J173" s="88" t="n">
        <v>0</v>
      </c>
      <c r="K173" s="90" t="n">
        <v>0</v>
      </c>
      <c r="L173" s="90" t="n">
        <v>0</v>
      </c>
      <c r="M173" s="90" t="n">
        <v>0</v>
      </c>
      <c r="N173" s="90" t="n">
        <v>0</v>
      </c>
      <c r="O173" s="90" t="n">
        <v>0</v>
      </c>
      <c r="P173" s="90" t="n">
        <v>0</v>
      </c>
      <c r="Q173" s="164" t="n">
        <v>3449</v>
      </c>
      <c r="R173" s="91" t="n">
        <v>2894</v>
      </c>
      <c r="S173" s="91" t="n">
        <v>2894</v>
      </c>
      <c r="T173" s="92" t="n">
        <v>2830</v>
      </c>
      <c r="U173" s="92" t="n">
        <v>2933</v>
      </c>
      <c r="V173" s="88" t="n">
        <v>40</v>
      </c>
      <c r="W173" s="89" t="n">
        <v>0</v>
      </c>
      <c r="X173" s="89" t="n">
        <v>41</v>
      </c>
      <c r="Y173" s="89" t="n">
        <v>0</v>
      </c>
      <c r="Z173" s="89" t="n">
        <v>60</v>
      </c>
      <c r="AA173" s="89" t="n">
        <v>0</v>
      </c>
      <c r="AB173" s="93" t="n">
        <f aca="false">U173-T173+AY173</f>
        <v>103</v>
      </c>
      <c r="AC173" s="94" t="n">
        <f aca="false">T173-S173</f>
        <v>-64</v>
      </c>
      <c r="AD173" s="89" t="n">
        <v>125</v>
      </c>
      <c r="AE173" s="95" t="n">
        <f aca="false">IF(AD173&gt;0, U173/(AD173*24),"no data")</f>
        <v>0.977666666666667</v>
      </c>
      <c r="AF173" s="96" t="n">
        <f aca="false">IF(Q173&gt;0,Q173/24,"no data")</f>
        <v>143.708333333333</v>
      </c>
      <c r="AG173" s="95" t="n">
        <f aca="false">IF(T173&gt;0,(T173/Q173),"no data")</f>
        <v>0.820527689185271</v>
      </c>
      <c r="AH173" s="97" t="n">
        <f aca="false">(1440-((V173*W173)+(X173*Y173)+(Z173*AA173))/(V173+X173+Z173))/1440</f>
        <v>1</v>
      </c>
      <c r="AI173" s="98" t="n">
        <f aca="false">IF(T173&gt;0,(1440-((W173*V173+AS173*AT173)+(Y173*X173+AU173*AV173)+(Z173*AA173+AW173*AX173))/(V173+X173+Z173))/1440,"no data")</f>
        <v>0.865248226950355</v>
      </c>
      <c r="AJ173" s="110" t="n">
        <v>8.302</v>
      </c>
      <c r="AK173" s="230" t="n">
        <v>139.01</v>
      </c>
      <c r="AL173" s="101" t="n">
        <f aca="false">AJ173*AK173</f>
        <v>1154.06102</v>
      </c>
      <c r="AM173" s="110" t="n">
        <v>24.845</v>
      </c>
      <c r="AN173" s="88" t="n">
        <v>943</v>
      </c>
      <c r="AO173" s="103" t="n">
        <f aca="false">AM173*AN173</f>
        <v>23428.835</v>
      </c>
      <c r="AP173" s="104" t="n">
        <f aca="false">IF(T173&gt;0,((((AJ173*AK173)+(AM173*AN173))/(T173*1000))*1000000),"no data")</f>
        <v>8686.53569611307</v>
      </c>
      <c r="AQ173" s="101" t="n">
        <f aca="false">R173/24</f>
        <v>120.583333333333</v>
      </c>
      <c r="AR173" s="101"/>
      <c r="AS173" s="88" t="n">
        <v>0</v>
      </c>
      <c r="AT173" s="106" t="n">
        <v>0</v>
      </c>
      <c r="AU173" s="106" t="n">
        <v>0</v>
      </c>
      <c r="AV173" s="88" t="n">
        <v>0</v>
      </c>
      <c r="AW173" s="106" t="n">
        <v>19</v>
      </c>
      <c r="AX173" s="88" t="n">
        <v>1440</v>
      </c>
      <c r="AY173" s="88" t="n">
        <v>0</v>
      </c>
      <c r="BA173" s="107" t="n">
        <v>969</v>
      </c>
      <c r="BB173" s="107" t="n">
        <v>983</v>
      </c>
      <c r="BC173" s="107" t="n">
        <v>981</v>
      </c>
      <c r="BD173" s="107" t="n">
        <f aca="false">BB173-BA173</f>
        <v>14</v>
      </c>
      <c r="BE173" s="107" t="n">
        <f aca="false">AP173</f>
        <v>8686.53569611307</v>
      </c>
      <c r="BF173" s="159" t="n">
        <f aca="false">BC173/24</f>
        <v>40.875</v>
      </c>
      <c r="BG173" s="109" t="n">
        <v>0</v>
      </c>
      <c r="BH173" s="110" t="n">
        <v>0</v>
      </c>
      <c r="BI173" s="111" t="n">
        <v>28.6</v>
      </c>
      <c r="BJ173" s="112" t="n">
        <v>26.4</v>
      </c>
      <c r="BK173" s="112" t="n">
        <v>21.9</v>
      </c>
      <c r="BL173" s="112" t="n">
        <v>23.7</v>
      </c>
      <c r="BM173" s="112" t="n">
        <v>980.88</v>
      </c>
      <c r="BN173" s="111" t="n">
        <v>50.14</v>
      </c>
      <c r="BO173" s="113" t="n">
        <v>0.9328</v>
      </c>
      <c r="BP173" s="108" t="n">
        <v>95.54</v>
      </c>
      <c r="BQ173" s="108" t="n">
        <v>86.82</v>
      </c>
      <c r="BR173" s="108"/>
      <c r="BS173" s="115" t="n">
        <v>12810</v>
      </c>
      <c r="BT173" s="115" t="n">
        <v>12684</v>
      </c>
      <c r="BU173" s="116" t="n">
        <f aca="false">BT173-BS173</f>
        <v>-126</v>
      </c>
      <c r="BV173" s="107" t="n">
        <f aca="false">BG173+BH173</f>
        <v>0</v>
      </c>
      <c r="BW173" s="108" t="n">
        <v>0</v>
      </c>
      <c r="BX173" s="108" t="n">
        <v>0</v>
      </c>
      <c r="BZ173" s="108" t="n">
        <v>24</v>
      </c>
      <c r="CA173" s="108" t="n">
        <v>7.36</v>
      </c>
    </row>
    <row r="174" customFormat="false" ht="12.75" hidden="false" customHeight="true" outlineLevel="0" collapsed="false">
      <c r="A174" s="226" t="s">
        <v>111</v>
      </c>
      <c r="B174" s="85" t="n">
        <v>42904</v>
      </c>
      <c r="C174" s="125" t="n">
        <v>96</v>
      </c>
      <c r="D174" s="126" t="n">
        <v>0.57</v>
      </c>
      <c r="E174" s="128" t="n">
        <v>106</v>
      </c>
      <c r="F174" s="128" t="n">
        <v>84</v>
      </c>
      <c r="G174" s="128" t="n">
        <v>24</v>
      </c>
      <c r="H174" s="128" t="n">
        <v>0</v>
      </c>
      <c r="I174" s="128" t="n">
        <v>24</v>
      </c>
      <c r="J174" s="128" t="n">
        <v>0</v>
      </c>
      <c r="K174" s="172" t="n">
        <v>0</v>
      </c>
      <c r="L174" s="172" t="n">
        <v>0</v>
      </c>
      <c r="M174" s="172" t="n">
        <v>0</v>
      </c>
      <c r="N174" s="172" t="n">
        <v>0</v>
      </c>
      <c r="O174" s="172" t="n">
        <v>0</v>
      </c>
      <c r="P174" s="172" t="n">
        <v>0</v>
      </c>
      <c r="Q174" s="173" t="n">
        <v>3440</v>
      </c>
      <c r="R174" s="131" t="n">
        <v>2898</v>
      </c>
      <c r="S174" s="131" t="n">
        <v>2898</v>
      </c>
      <c r="T174" s="132" t="n">
        <v>2836</v>
      </c>
      <c r="U174" s="132" t="n">
        <v>2937</v>
      </c>
      <c r="V174" s="128" t="n">
        <v>40</v>
      </c>
      <c r="W174" s="128" t="n">
        <v>0</v>
      </c>
      <c r="X174" s="128" t="n">
        <v>41</v>
      </c>
      <c r="Y174" s="128" t="n">
        <v>0</v>
      </c>
      <c r="Z174" s="128" t="n">
        <v>60</v>
      </c>
      <c r="AA174" s="128" t="n">
        <v>0</v>
      </c>
      <c r="AB174" s="133" t="n">
        <f aca="false">U174-T174+AY174</f>
        <v>101</v>
      </c>
      <c r="AC174" s="134" t="n">
        <f aca="false">T174-S174</f>
        <v>-62</v>
      </c>
      <c r="AD174" s="128" t="n">
        <v>126</v>
      </c>
      <c r="AE174" s="135" t="n">
        <f aca="false">IF(AD174&gt;0, U174/(AD174*24),"no data")</f>
        <v>0.971230158730159</v>
      </c>
      <c r="AF174" s="136" t="n">
        <f aca="false">IF(Q174&gt;0,Q174/24,"no data")</f>
        <v>143.333333333333</v>
      </c>
      <c r="AG174" s="135" t="n">
        <f aca="false">IF(T174&gt;0,(T174/Q174),"no data")</f>
        <v>0.824418604651163</v>
      </c>
      <c r="AH174" s="137" t="n">
        <f aca="false">(1440-((V174*W174)+(X174*Y174)+(Z174*AA174))/(V174+X174+Z174))/1440</f>
        <v>1</v>
      </c>
      <c r="AI174" s="138" t="n">
        <f aca="false">IF(T174&gt;0,(1440-((W174*V174+AS174*AT174)+(Y174*X174+AU174*AV174)+(Z174*AA174+AW174*AX174))/(V174+X174+Z174))/1440,"no data")</f>
        <v>0.865248226950355</v>
      </c>
      <c r="AJ174" s="175" t="n">
        <v>8.305</v>
      </c>
      <c r="AK174" s="227" t="n">
        <v>139.2</v>
      </c>
      <c r="AL174" s="154" t="n">
        <f aca="false">AJ174*AK174</f>
        <v>1156.056</v>
      </c>
      <c r="AM174" s="175" t="n">
        <v>24.886</v>
      </c>
      <c r="AN174" s="127" t="n">
        <v>943</v>
      </c>
      <c r="AO174" s="140" t="n">
        <f aca="false">AM174*AN174</f>
        <v>23467.498</v>
      </c>
      <c r="AP174" s="141" t="n">
        <f aca="false">IF(T174&gt;0,((((AJ174*AK174)+(AM174*AN174))/(T174*1000))*1000000),"no data")</f>
        <v>8682.49435825106</v>
      </c>
      <c r="AQ174" s="154" t="n">
        <f aca="false">R174/24</f>
        <v>120.75</v>
      </c>
      <c r="AR174" s="154"/>
      <c r="AS174" s="127" t="n">
        <v>0</v>
      </c>
      <c r="AT174" s="144" t="n">
        <v>0</v>
      </c>
      <c r="AU174" s="144" t="n">
        <v>0</v>
      </c>
      <c r="AV174" s="127" t="n">
        <v>0</v>
      </c>
      <c r="AW174" s="144" t="n">
        <v>19</v>
      </c>
      <c r="AX174" s="127" t="n">
        <v>1440</v>
      </c>
      <c r="AY174" s="127" t="n">
        <v>0</v>
      </c>
      <c r="BA174" s="145" t="n">
        <v>967</v>
      </c>
      <c r="BB174" s="145" t="n">
        <v>985</v>
      </c>
      <c r="BC174" s="145" t="n">
        <v>985</v>
      </c>
      <c r="BD174" s="145" t="n">
        <f aca="false">BB174-BA174</f>
        <v>18</v>
      </c>
      <c r="BE174" s="145" t="n">
        <f aca="false">AP174</f>
        <v>8682.49435825106</v>
      </c>
      <c r="BF174" s="147" t="n">
        <f aca="false">BC174/24</f>
        <v>41.0416666666667</v>
      </c>
      <c r="BG174" s="174" t="n">
        <v>0</v>
      </c>
      <c r="BH174" s="175" t="n">
        <v>0</v>
      </c>
      <c r="BI174" s="176" t="n">
        <v>28.75</v>
      </c>
      <c r="BJ174" s="177" t="n">
        <v>26.4</v>
      </c>
      <c r="BK174" s="177" t="n">
        <v>21.97</v>
      </c>
      <c r="BL174" s="177" t="n">
        <v>23.7</v>
      </c>
      <c r="BM174" s="177" t="n">
        <v>980.5</v>
      </c>
      <c r="BN174" s="177" t="n">
        <v>50.09</v>
      </c>
      <c r="BO174" s="178" t="n">
        <v>0.9328</v>
      </c>
      <c r="BP174" s="177" t="n">
        <v>94.85</v>
      </c>
      <c r="BQ174" s="177" t="n">
        <v>86.64</v>
      </c>
      <c r="BR174" s="177"/>
      <c r="BS174" s="177" t="n">
        <v>12830</v>
      </c>
      <c r="BT174" s="177" t="n">
        <v>12685</v>
      </c>
      <c r="BU174" s="116" t="n">
        <f aca="false">BT174-BS174</f>
        <v>-145</v>
      </c>
      <c r="BV174" s="145" t="n">
        <f aca="false">BG174+BH174</f>
        <v>0</v>
      </c>
      <c r="BW174" s="147" t="n">
        <v>0</v>
      </c>
      <c r="BX174" s="147" t="n">
        <v>0</v>
      </c>
      <c r="BZ174" s="147" t="n">
        <v>24</v>
      </c>
      <c r="CA174" s="147" t="n">
        <v>7.26</v>
      </c>
    </row>
    <row r="175" customFormat="false" ht="13.8" hidden="false" customHeight="false" outlineLevel="0" collapsed="false">
      <c r="A175" s="226"/>
      <c r="B175" s="85" t="n">
        <v>42905</v>
      </c>
      <c r="C175" s="125" t="n">
        <v>95.2</v>
      </c>
      <c r="D175" s="126" t="n">
        <v>0.564</v>
      </c>
      <c r="E175" s="128" t="n">
        <v>104</v>
      </c>
      <c r="F175" s="128" t="n">
        <v>88</v>
      </c>
      <c r="G175" s="128" t="n">
        <v>24</v>
      </c>
      <c r="H175" s="128" t="n">
        <v>0</v>
      </c>
      <c r="I175" s="128" t="n">
        <v>24</v>
      </c>
      <c r="J175" s="128" t="n">
        <v>0</v>
      </c>
      <c r="K175" s="172" t="n">
        <v>0</v>
      </c>
      <c r="L175" s="172" t="n">
        <v>0</v>
      </c>
      <c r="M175" s="172" t="n">
        <v>0</v>
      </c>
      <c r="N175" s="172" t="n">
        <v>0</v>
      </c>
      <c r="O175" s="172" t="n">
        <v>0</v>
      </c>
      <c r="P175" s="172" t="n">
        <v>0</v>
      </c>
      <c r="Q175" s="173" t="n">
        <v>3451</v>
      </c>
      <c r="R175" s="131" t="n">
        <v>2905</v>
      </c>
      <c r="S175" s="131" t="n">
        <v>2905</v>
      </c>
      <c r="T175" s="132" t="n">
        <v>2832</v>
      </c>
      <c r="U175" s="132" t="n">
        <v>2936</v>
      </c>
      <c r="V175" s="128" t="n">
        <v>40</v>
      </c>
      <c r="W175" s="128" t="n">
        <v>0</v>
      </c>
      <c r="X175" s="128" t="n">
        <v>41</v>
      </c>
      <c r="Y175" s="128" t="n">
        <v>0</v>
      </c>
      <c r="Z175" s="128" t="n">
        <v>60</v>
      </c>
      <c r="AA175" s="128" t="n">
        <v>0</v>
      </c>
      <c r="AB175" s="133" t="n">
        <f aca="false">U175-T175+AY175</f>
        <v>104</v>
      </c>
      <c r="AC175" s="134" t="n">
        <f aca="false">T175-S175</f>
        <v>-73</v>
      </c>
      <c r="AD175" s="128" t="n">
        <v>126</v>
      </c>
      <c r="AE175" s="135" t="n">
        <f aca="false">IF(AD175&gt;0, U175/(AD175*24),"no data")</f>
        <v>0.970899470899471</v>
      </c>
      <c r="AF175" s="136" t="n">
        <f aca="false">IF(Q175&gt;0,Q175/24,"no data")</f>
        <v>143.791666666667</v>
      </c>
      <c r="AG175" s="135" t="n">
        <f aca="false">IF(T175&gt;0,(T175/Q175),"no data")</f>
        <v>0.820631700956245</v>
      </c>
      <c r="AH175" s="137" t="n">
        <f aca="false">(1440-((V175*W175)+(X175*Y175)+(Z175*AA175))/(V175+X175+Z175))/1440</f>
        <v>1</v>
      </c>
      <c r="AI175" s="138" t="n">
        <f aca="false">IF(T175&gt;0,(1440-((W175*V175+AS175*AT175)+(Y175*X175+AU175*AV175)+(Z175*AA175+AW175*AX175))/(V175+X175+Z175))/1440,"no data")</f>
        <v>0.865248226950355</v>
      </c>
      <c r="AJ175" s="175" t="n">
        <v>8.31</v>
      </c>
      <c r="AK175" s="154" t="n">
        <v>138.1</v>
      </c>
      <c r="AL175" s="154" t="n">
        <f aca="false">AJ175*AK175</f>
        <v>1147.611</v>
      </c>
      <c r="AM175" s="175" t="n">
        <v>24.869</v>
      </c>
      <c r="AN175" s="127" t="n">
        <v>944</v>
      </c>
      <c r="AO175" s="140" t="n">
        <f aca="false">AM175*AN175</f>
        <v>23476.336</v>
      </c>
      <c r="AP175" s="141" t="n">
        <f aca="false">IF(T175&gt;0,((((AJ175*AK175)+(AM175*AN175))/(T175*1000))*1000000),"no data")</f>
        <v>8694.89653954802</v>
      </c>
      <c r="AQ175" s="154" t="n">
        <f aca="false">R175/24</f>
        <v>121.041666666667</v>
      </c>
      <c r="AR175" s="154"/>
      <c r="AS175" s="127" t="n">
        <v>0</v>
      </c>
      <c r="AT175" s="144" t="n">
        <v>0</v>
      </c>
      <c r="AU175" s="127" t="n">
        <v>0</v>
      </c>
      <c r="AV175" s="127" t="n">
        <v>0</v>
      </c>
      <c r="AW175" s="144" t="n">
        <v>19</v>
      </c>
      <c r="AX175" s="127" t="n">
        <v>1440</v>
      </c>
      <c r="AY175" s="127" t="n">
        <v>0</v>
      </c>
      <c r="BA175" s="145" t="n">
        <v>964</v>
      </c>
      <c r="BB175" s="145" t="n">
        <v>988</v>
      </c>
      <c r="BC175" s="145" t="n">
        <v>984</v>
      </c>
      <c r="BD175" s="145" t="n">
        <f aca="false">BB175-BA175</f>
        <v>24</v>
      </c>
      <c r="BE175" s="145" t="n">
        <f aca="false">AP175</f>
        <v>8694.89653954802</v>
      </c>
      <c r="BF175" s="147" t="n">
        <f aca="false">BC175/24</f>
        <v>41</v>
      </c>
      <c r="BG175" s="174" t="n">
        <v>0</v>
      </c>
      <c r="BH175" s="175" t="n">
        <v>0</v>
      </c>
      <c r="BI175" s="176" t="n">
        <v>28.6</v>
      </c>
      <c r="BJ175" s="177" t="n">
        <v>26.3</v>
      </c>
      <c r="BK175" s="177" t="n">
        <v>22</v>
      </c>
      <c r="BL175" s="177" t="n">
        <v>23.8</v>
      </c>
      <c r="BM175" s="177" t="n">
        <v>978.1</v>
      </c>
      <c r="BN175" s="177" t="n">
        <v>50.11</v>
      </c>
      <c r="BO175" s="178" t="n">
        <v>0.933</v>
      </c>
      <c r="BP175" s="177" t="n">
        <v>94.5</v>
      </c>
      <c r="BQ175" s="177" t="n">
        <v>86.6</v>
      </c>
      <c r="BR175" s="177"/>
      <c r="BS175" s="177" t="n">
        <v>12815.1</v>
      </c>
      <c r="BT175" s="177" t="n">
        <v>12667</v>
      </c>
      <c r="BU175" s="116" t="n">
        <f aca="false">BT175-BS175</f>
        <v>-148.1</v>
      </c>
      <c r="BV175" s="145" t="n">
        <f aca="false">BG175+BH175</f>
        <v>0</v>
      </c>
      <c r="BW175" s="147" t="n">
        <v>0</v>
      </c>
      <c r="BX175" s="147" t="n">
        <v>0</v>
      </c>
      <c r="BZ175" s="147" t="n">
        <v>24</v>
      </c>
      <c r="CA175" s="147" t="n">
        <v>7.75</v>
      </c>
    </row>
    <row r="176" customFormat="false" ht="13.8" hidden="false" customHeight="false" outlineLevel="0" collapsed="false">
      <c r="A176" s="226"/>
      <c r="B176" s="85" t="n">
        <v>42906</v>
      </c>
      <c r="C176" s="125" t="n">
        <v>87.6</v>
      </c>
      <c r="D176" s="126" t="n">
        <v>0.68</v>
      </c>
      <c r="E176" s="128" t="n">
        <v>101</v>
      </c>
      <c r="F176" s="128" t="n">
        <v>72</v>
      </c>
      <c r="G176" s="128" t="n">
        <v>24</v>
      </c>
      <c r="H176" s="128" t="n">
        <v>0</v>
      </c>
      <c r="I176" s="128" t="n">
        <v>24</v>
      </c>
      <c r="J176" s="128" t="n">
        <v>0</v>
      </c>
      <c r="K176" s="172" t="n">
        <v>0</v>
      </c>
      <c r="L176" s="172" t="n">
        <v>0</v>
      </c>
      <c r="M176" s="172" t="n">
        <v>0</v>
      </c>
      <c r="N176" s="172" t="n">
        <v>0</v>
      </c>
      <c r="O176" s="172" t="n">
        <v>0</v>
      </c>
      <c r="P176" s="172" t="n">
        <v>0</v>
      </c>
      <c r="Q176" s="173" t="n">
        <v>3523</v>
      </c>
      <c r="R176" s="131" t="n">
        <v>2961</v>
      </c>
      <c r="S176" s="131" t="n">
        <v>2961</v>
      </c>
      <c r="T176" s="132" t="n">
        <v>2898</v>
      </c>
      <c r="U176" s="132" t="n">
        <v>2997</v>
      </c>
      <c r="V176" s="128" t="n">
        <v>41</v>
      </c>
      <c r="W176" s="128" t="n">
        <v>0</v>
      </c>
      <c r="X176" s="128" t="n">
        <v>42</v>
      </c>
      <c r="Y176" s="128" t="n">
        <v>0</v>
      </c>
      <c r="Z176" s="128" t="n">
        <v>60</v>
      </c>
      <c r="AA176" s="128" t="n">
        <v>0</v>
      </c>
      <c r="AB176" s="133" t="n">
        <f aca="false">U176-T176+AY176</f>
        <v>99</v>
      </c>
      <c r="AC176" s="134" t="n">
        <f aca="false">T176-S176</f>
        <v>-63</v>
      </c>
      <c r="AD176" s="128" t="n">
        <v>130</v>
      </c>
      <c r="AE176" s="135" t="n">
        <f aca="false">IF(AD176&gt;0, U176/(AD176*24),"no data")</f>
        <v>0.960576923076923</v>
      </c>
      <c r="AF176" s="136" t="n">
        <f aca="false">IF(Q176&gt;0,Q176/24,"no data")</f>
        <v>146.791666666667</v>
      </c>
      <c r="AG176" s="135" t="n">
        <f aca="false">IF(T176&gt;0,(T176/Q176),"no data")</f>
        <v>0.822594379789952</v>
      </c>
      <c r="AH176" s="137" t="n">
        <f aca="false">(1440-((V176*W176)+(X176*Y176)+(Z176*AA176))/(V176+X176+Z176))/1440</f>
        <v>1</v>
      </c>
      <c r="AI176" s="138" t="n">
        <f aca="false">IF(T176&gt;0,(1440-((W176*V176+AS176*AT176)+(Y176*X176+AU176*AV176)+(Z176*AA176+AW176*AX176))/(V176+X176+Z176))/1440,"no data")</f>
        <v>0.874125874125874</v>
      </c>
      <c r="AJ176" s="175" t="n">
        <v>8.15</v>
      </c>
      <c r="AK176" s="154" t="n">
        <v>139.9</v>
      </c>
      <c r="AL176" s="154" t="n">
        <f aca="false">AJ176*AK176</f>
        <v>1140.185</v>
      </c>
      <c r="AM176" s="175" t="n">
        <v>25.338</v>
      </c>
      <c r="AN176" s="127" t="n">
        <v>946</v>
      </c>
      <c r="AO176" s="140" t="n">
        <f aca="false">AM176*AN176</f>
        <v>23969.748</v>
      </c>
      <c r="AP176" s="141" t="n">
        <f aca="false">IF(T176&gt;0,((((AJ176*AK176)+(AM176*AN176))/(T176*1000))*1000000),"no data")</f>
        <v>8664.57315389924</v>
      </c>
      <c r="AQ176" s="154" t="n">
        <f aca="false">R176/24</f>
        <v>123.375</v>
      </c>
      <c r="AR176" s="154"/>
      <c r="AS176" s="127" t="n">
        <v>0</v>
      </c>
      <c r="AT176" s="144" t="n">
        <v>0</v>
      </c>
      <c r="AU176" s="144" t="n">
        <v>0</v>
      </c>
      <c r="AV176" s="127" t="n">
        <v>0</v>
      </c>
      <c r="AW176" s="144" t="n">
        <v>18</v>
      </c>
      <c r="AX176" s="127" t="n">
        <v>1440</v>
      </c>
      <c r="AY176" s="127" t="n">
        <v>0</v>
      </c>
      <c r="BA176" s="145" t="n">
        <v>995</v>
      </c>
      <c r="BB176" s="145" t="n">
        <v>1005</v>
      </c>
      <c r="BC176" s="145" t="n">
        <v>997</v>
      </c>
      <c r="BD176" s="145" t="n">
        <f aca="false">BB176-BA176</f>
        <v>10</v>
      </c>
      <c r="BE176" s="145" t="n">
        <f aca="false">AP176</f>
        <v>8664.57315389924</v>
      </c>
      <c r="BF176" s="147" t="n">
        <f aca="false">BC176/24</f>
        <v>41.5416666666667</v>
      </c>
      <c r="BG176" s="174" t="n">
        <v>0</v>
      </c>
      <c r="BH176" s="175" t="n">
        <v>0</v>
      </c>
      <c r="BI176" s="176" t="n">
        <v>29.5</v>
      </c>
      <c r="BJ176" s="177" t="n">
        <v>26.8</v>
      </c>
      <c r="BK176" s="177" t="n">
        <v>22.2</v>
      </c>
      <c r="BL176" s="177" t="n">
        <v>23.9</v>
      </c>
      <c r="BM176" s="177" t="n">
        <v>980.2</v>
      </c>
      <c r="BN176" s="177" t="n">
        <v>50.1</v>
      </c>
      <c r="BO176" s="178" t="n">
        <v>0.9321</v>
      </c>
      <c r="BP176" s="177" t="n">
        <v>95.6</v>
      </c>
      <c r="BQ176" s="177" t="n">
        <v>86.8</v>
      </c>
      <c r="BR176" s="177"/>
      <c r="BS176" s="177" t="n">
        <v>12673</v>
      </c>
      <c r="BT176" s="177" t="n">
        <v>12571</v>
      </c>
      <c r="BU176" s="116" t="n">
        <f aca="false">BT176-BS176</f>
        <v>-102</v>
      </c>
      <c r="BV176" s="145" t="n">
        <f aca="false">BG176+BH176</f>
        <v>0</v>
      </c>
      <c r="BW176" s="147" t="n">
        <v>0</v>
      </c>
      <c r="BX176" s="147" t="n">
        <v>0</v>
      </c>
      <c r="BZ176" s="147" t="n">
        <v>24</v>
      </c>
      <c r="CA176" s="147" t="n">
        <v>7.63</v>
      </c>
    </row>
    <row r="177" customFormat="false" ht="13.8" hidden="false" customHeight="false" outlineLevel="0" collapsed="false">
      <c r="A177" s="226"/>
      <c r="B177" s="85" t="n">
        <v>42907</v>
      </c>
      <c r="C177" s="125" t="n">
        <v>83.3</v>
      </c>
      <c r="D177" s="126" t="n">
        <v>0.726</v>
      </c>
      <c r="E177" s="128" t="n">
        <v>89</v>
      </c>
      <c r="F177" s="128" t="n">
        <v>75</v>
      </c>
      <c r="G177" s="128" t="n">
        <v>24</v>
      </c>
      <c r="H177" s="128" t="n">
        <v>0</v>
      </c>
      <c r="I177" s="128" t="n">
        <v>24</v>
      </c>
      <c r="J177" s="128" t="n">
        <v>0</v>
      </c>
      <c r="K177" s="172" t="n">
        <v>0</v>
      </c>
      <c r="L177" s="172" t="n">
        <v>0</v>
      </c>
      <c r="M177" s="172" t="n">
        <v>0</v>
      </c>
      <c r="N177" s="172" t="n">
        <v>0</v>
      </c>
      <c r="O177" s="172" t="n">
        <v>0</v>
      </c>
      <c r="P177" s="172" t="n">
        <v>0</v>
      </c>
      <c r="Q177" s="173" t="n">
        <v>3516</v>
      </c>
      <c r="R177" s="131" t="n">
        <v>3007</v>
      </c>
      <c r="S177" s="131" t="n">
        <v>3007</v>
      </c>
      <c r="T177" s="132" t="n">
        <v>2938</v>
      </c>
      <c r="U177" s="132" t="n">
        <v>3039</v>
      </c>
      <c r="V177" s="128" t="n">
        <v>41</v>
      </c>
      <c r="W177" s="128" t="n">
        <v>0</v>
      </c>
      <c r="X177" s="128" t="n">
        <v>42</v>
      </c>
      <c r="Y177" s="128" t="n">
        <v>0</v>
      </c>
      <c r="Z177" s="128" t="n">
        <v>60</v>
      </c>
      <c r="AA177" s="128" t="n">
        <v>0</v>
      </c>
      <c r="AB177" s="133" t="n">
        <f aca="false">U177-T177+AY177</f>
        <v>101</v>
      </c>
      <c r="AC177" s="134" t="n">
        <f aca="false">T177-S177</f>
        <v>-69</v>
      </c>
      <c r="AD177" s="128" t="n">
        <v>130</v>
      </c>
      <c r="AE177" s="135" t="n">
        <f aca="false">IF(AD177&gt;0, U177/(AD177*24),"no data")</f>
        <v>0.974038461538462</v>
      </c>
      <c r="AF177" s="136" t="n">
        <f aca="false">IF(Q177&gt;0,Q177/24,"no data")</f>
        <v>146.5</v>
      </c>
      <c r="AG177" s="135" t="n">
        <f aca="false">IF(T177&gt;0,(T177/Q177),"no data")</f>
        <v>0.835608646188851</v>
      </c>
      <c r="AH177" s="137" t="n">
        <f aca="false">(1440-((V177*W177)+(X177*Y177)+(Z177*AA177))/(V177+X177+Z177))/1440</f>
        <v>1</v>
      </c>
      <c r="AI177" s="138" t="n">
        <f aca="false">IF(T177&gt;0,(1440-((W177*V177+AS177*AT177)+(Y177*X177+AU177*AV177)+(Z177*AA177+AW177*AX177))/(V177+X177+Z177))/1440,"no data")</f>
        <v>0.874125874125874</v>
      </c>
      <c r="AJ177" s="175" t="n">
        <v>8.11</v>
      </c>
      <c r="AK177" s="154" t="n">
        <v>139.48</v>
      </c>
      <c r="AL177" s="154" t="n">
        <f aca="false">AJ177*AK177</f>
        <v>1131.1828</v>
      </c>
      <c r="AM177" s="175" t="n">
        <v>25.519</v>
      </c>
      <c r="AN177" s="127" t="n">
        <v>948</v>
      </c>
      <c r="AO177" s="140" t="n">
        <f aca="false">AM177*AN177</f>
        <v>24192.012</v>
      </c>
      <c r="AP177" s="141" t="n">
        <f aca="false">IF(T177&gt;0,((((AJ177*AK177)+(AM177*AN177))/(T177*1000))*1000000),"no data")</f>
        <v>8619.19496255957</v>
      </c>
      <c r="AQ177" s="154" t="n">
        <f aca="false">R177/24</f>
        <v>125.291666666667</v>
      </c>
      <c r="AR177" s="154"/>
      <c r="AS177" s="127" t="n">
        <v>0</v>
      </c>
      <c r="AT177" s="144" t="n">
        <v>0</v>
      </c>
      <c r="AU177" s="144" t="n">
        <v>0</v>
      </c>
      <c r="AV177" s="127" t="n">
        <v>0</v>
      </c>
      <c r="AW177" s="144" t="n">
        <v>18</v>
      </c>
      <c r="AX177" s="127" t="n">
        <v>1440</v>
      </c>
      <c r="AY177" s="127" t="n">
        <v>0</v>
      </c>
      <c r="BA177" s="145" t="n">
        <v>1016</v>
      </c>
      <c r="BB177" s="145" t="n">
        <v>1014</v>
      </c>
      <c r="BC177" s="145" t="n">
        <v>1009</v>
      </c>
      <c r="BD177" s="145" t="n">
        <f aca="false">BB177-BA177</f>
        <v>-2</v>
      </c>
      <c r="BE177" s="145" t="n">
        <f aca="false">AP177</f>
        <v>8619.19496255957</v>
      </c>
      <c r="BF177" s="147" t="n">
        <f aca="false">BC177/24</f>
        <v>42.0416666666667</v>
      </c>
      <c r="BG177" s="174" t="n">
        <v>0</v>
      </c>
      <c r="BH177" s="175" t="n">
        <v>0</v>
      </c>
      <c r="BI177" s="176" t="n">
        <v>29.9</v>
      </c>
      <c r="BJ177" s="177" t="n">
        <v>27.3</v>
      </c>
      <c r="BK177" s="177" t="n">
        <v>22.4</v>
      </c>
      <c r="BL177" s="177" t="n">
        <v>24</v>
      </c>
      <c r="BM177" s="177" t="n">
        <v>982.6</v>
      </c>
      <c r="BN177" s="177" t="n">
        <v>50.11</v>
      </c>
      <c r="BO177" s="178" t="n">
        <v>0.9323</v>
      </c>
      <c r="BP177" s="177" t="n">
        <v>96.4</v>
      </c>
      <c r="BQ177" s="177" t="n">
        <v>86.9</v>
      </c>
      <c r="BR177" s="177"/>
      <c r="BS177" s="177" t="n">
        <v>12633</v>
      </c>
      <c r="BT177" s="145" t="n">
        <v>12555</v>
      </c>
      <c r="BU177" s="116" t="n">
        <f aca="false">BT177-BS177</f>
        <v>-78</v>
      </c>
      <c r="BV177" s="145" t="n">
        <f aca="false">BG177+BH177</f>
        <v>0</v>
      </c>
      <c r="BW177" s="147" t="n">
        <v>0</v>
      </c>
      <c r="BX177" s="147" t="n">
        <v>0</v>
      </c>
      <c r="BZ177" s="147" t="n">
        <v>24</v>
      </c>
      <c r="CA177" s="147" t="n">
        <v>7.15</v>
      </c>
    </row>
    <row r="178" customFormat="false" ht="13.8" hidden="false" customHeight="false" outlineLevel="0" collapsed="false">
      <c r="A178" s="226"/>
      <c r="B178" s="85" t="n">
        <v>42908</v>
      </c>
      <c r="C178" s="125" t="n">
        <v>87</v>
      </c>
      <c r="D178" s="126" t="n">
        <v>0.701</v>
      </c>
      <c r="E178" s="128" t="n">
        <v>93</v>
      </c>
      <c r="F178" s="128" t="n">
        <v>81</v>
      </c>
      <c r="G178" s="128" t="n">
        <v>24</v>
      </c>
      <c r="H178" s="128" t="n">
        <v>0</v>
      </c>
      <c r="I178" s="128" t="n">
        <v>24</v>
      </c>
      <c r="J178" s="128" t="n">
        <v>0</v>
      </c>
      <c r="K178" s="156" t="n">
        <v>0</v>
      </c>
      <c r="L178" s="156" t="n">
        <v>0</v>
      </c>
      <c r="M178" s="156" t="n">
        <v>0</v>
      </c>
      <c r="N178" s="156" t="n">
        <v>0</v>
      </c>
      <c r="O178" s="156" t="n">
        <v>0</v>
      </c>
      <c r="P178" s="156" t="n">
        <v>0</v>
      </c>
      <c r="Q178" s="173" t="n">
        <v>3529</v>
      </c>
      <c r="R178" s="131" t="n">
        <v>2960</v>
      </c>
      <c r="S178" s="131" t="n">
        <v>2960</v>
      </c>
      <c r="T178" s="132" t="n">
        <v>2897</v>
      </c>
      <c r="U178" s="132" t="n">
        <v>2997</v>
      </c>
      <c r="V178" s="128" t="n">
        <v>42</v>
      </c>
      <c r="W178" s="128" t="n">
        <v>0</v>
      </c>
      <c r="X178" s="128" t="n">
        <v>41</v>
      </c>
      <c r="Y178" s="128" t="n">
        <v>0</v>
      </c>
      <c r="Z178" s="128" t="n">
        <v>60</v>
      </c>
      <c r="AA178" s="128" t="n">
        <v>0</v>
      </c>
      <c r="AB178" s="133" t="n">
        <f aca="false">U178-T178+AY178</f>
        <v>100</v>
      </c>
      <c r="AC178" s="134" t="n">
        <f aca="false">T178-S178</f>
        <v>-63</v>
      </c>
      <c r="AD178" s="128" t="n">
        <v>127</v>
      </c>
      <c r="AE178" s="135" t="n">
        <f aca="false">IF(AD178&gt;0, U178/(AD178*24),"no data")</f>
        <v>0.983267716535433</v>
      </c>
      <c r="AF178" s="136" t="n">
        <f aca="false">IF(Q178&gt;0,Q178/24,"no data")</f>
        <v>147.041666666667</v>
      </c>
      <c r="AG178" s="135" t="n">
        <f aca="false">IF(T178&gt;0,(T178/Q178),"no data")</f>
        <v>0.820912439784641</v>
      </c>
      <c r="AH178" s="137" t="n">
        <f aca="false">(1440-((V178*W178)+(X178*Y178)+(Z178*AA178))/(V178+X178+Z178))/1440</f>
        <v>1</v>
      </c>
      <c r="AI178" s="138" t="n">
        <f aca="false">IF(T178&gt;0,(1440-((W178*V178+AS178*AT178)+(Y178*X178+AU178*AV178)+(Z178*AA178+AW178*AX178))/(V178+X178+Z178))/1440,"no data")</f>
        <v>0.867132867132867</v>
      </c>
      <c r="AJ178" s="175" t="n">
        <v>8.015</v>
      </c>
      <c r="AK178" s="154" t="n">
        <v>140.61</v>
      </c>
      <c r="AL178" s="154" t="n">
        <f aca="false">AJ178*AK178</f>
        <v>1126.98915</v>
      </c>
      <c r="AM178" s="175" t="n">
        <v>25.455</v>
      </c>
      <c r="AN178" s="127" t="n">
        <v>943</v>
      </c>
      <c r="AO178" s="140" t="n">
        <f aca="false">AM178*AN178</f>
        <v>24004.065</v>
      </c>
      <c r="AP178" s="141" t="n">
        <f aca="false">IF(T178&gt;0,((((AJ178*AK178)+(AM178*AN178))/(T178*1000))*1000000),"no data")</f>
        <v>8674.85472903003</v>
      </c>
      <c r="AQ178" s="154" t="n">
        <f aca="false">R178/24</f>
        <v>123.333333333333</v>
      </c>
      <c r="AR178" s="154"/>
      <c r="AS178" s="127" t="n">
        <v>0</v>
      </c>
      <c r="AT178" s="144" t="n">
        <v>0</v>
      </c>
      <c r="AU178" s="144" t="n">
        <v>0</v>
      </c>
      <c r="AV178" s="127" t="n">
        <v>0</v>
      </c>
      <c r="AW178" s="144" t="n">
        <v>19</v>
      </c>
      <c r="AX178" s="127" t="n">
        <v>1440</v>
      </c>
      <c r="AY178" s="127" t="n">
        <v>0</v>
      </c>
      <c r="BA178" s="145" t="n">
        <v>1000</v>
      </c>
      <c r="BB178" s="145" t="n">
        <v>1001</v>
      </c>
      <c r="BC178" s="145" t="n">
        <v>996</v>
      </c>
      <c r="BD178" s="145" t="n">
        <f aca="false">BB178-BA178</f>
        <v>1</v>
      </c>
      <c r="BE178" s="145" t="n">
        <f aca="false">AP178</f>
        <v>8674.85472903003</v>
      </c>
      <c r="BF178" s="147" t="n">
        <f aca="false">BC178/24</f>
        <v>41.5</v>
      </c>
      <c r="BG178" s="174" t="n">
        <v>0</v>
      </c>
      <c r="BH178" s="175" t="n">
        <v>0</v>
      </c>
      <c r="BI178" s="176" t="n">
        <v>29.52</v>
      </c>
      <c r="BJ178" s="177" t="n">
        <v>26.98</v>
      </c>
      <c r="BK178" s="177" t="n">
        <v>22.25</v>
      </c>
      <c r="BL178" s="177" t="n">
        <v>24.05</v>
      </c>
      <c r="BM178" s="177" t="n">
        <v>983.54</v>
      </c>
      <c r="BN178" s="177" t="n">
        <v>50.1</v>
      </c>
      <c r="BO178" s="178" t="n">
        <v>0.932</v>
      </c>
      <c r="BP178" s="177" t="n">
        <v>96.35</v>
      </c>
      <c r="BQ178" s="177" t="n">
        <v>87.01</v>
      </c>
      <c r="BR178" s="177"/>
      <c r="BS178" s="177" t="n">
        <v>12708</v>
      </c>
      <c r="BT178" s="145" t="n">
        <v>12623</v>
      </c>
      <c r="BU178" s="116" t="n">
        <f aca="false">BT178-BS178</f>
        <v>-85</v>
      </c>
      <c r="BV178" s="145" t="n">
        <f aca="false">BG178+BH178</f>
        <v>0</v>
      </c>
      <c r="BW178" s="147" t="n">
        <v>0</v>
      </c>
      <c r="BX178" s="147" t="n">
        <v>0</v>
      </c>
      <c r="BZ178" s="147" t="n">
        <v>24</v>
      </c>
      <c r="CA178" s="147" t="n">
        <v>5.03</v>
      </c>
    </row>
    <row r="179" s="240" customFormat="true" ht="13.8" hidden="false" customHeight="false" outlineLevel="0" collapsed="false">
      <c r="A179" s="226"/>
      <c r="B179" s="85" t="n">
        <v>42909</v>
      </c>
      <c r="C179" s="125" t="n">
        <v>91.9</v>
      </c>
      <c r="D179" s="126" t="n">
        <v>0.642</v>
      </c>
      <c r="E179" s="127" t="n">
        <v>100</v>
      </c>
      <c r="F179" s="127" t="n">
        <v>83</v>
      </c>
      <c r="G179" s="128" t="n">
        <v>24</v>
      </c>
      <c r="H179" s="128" t="n">
        <v>0</v>
      </c>
      <c r="I179" s="128" t="n">
        <v>24</v>
      </c>
      <c r="J179" s="128" t="n">
        <v>0</v>
      </c>
      <c r="K179" s="156" t="n">
        <v>0</v>
      </c>
      <c r="L179" s="156" t="n">
        <v>0</v>
      </c>
      <c r="M179" s="156" t="n">
        <v>0</v>
      </c>
      <c r="N179" s="156" t="n">
        <v>0</v>
      </c>
      <c r="O179" s="156" t="n">
        <v>0</v>
      </c>
      <c r="P179" s="156" t="n">
        <v>0</v>
      </c>
      <c r="Q179" s="156" t="n">
        <v>3478</v>
      </c>
      <c r="R179" s="131" t="n">
        <v>2927</v>
      </c>
      <c r="S179" s="131" t="n">
        <v>2927</v>
      </c>
      <c r="T179" s="132" t="n">
        <v>2859</v>
      </c>
      <c r="U179" s="132" t="n">
        <v>2960</v>
      </c>
      <c r="V179" s="128" t="n">
        <v>41</v>
      </c>
      <c r="W179" s="128" t="n">
        <v>0</v>
      </c>
      <c r="X179" s="128" t="n">
        <v>41</v>
      </c>
      <c r="Y179" s="128" t="n">
        <v>0</v>
      </c>
      <c r="Z179" s="128" t="n">
        <v>60</v>
      </c>
      <c r="AA179" s="128" t="n">
        <v>0</v>
      </c>
      <c r="AB179" s="133" t="n">
        <f aca="false">U179-T179+AY179</f>
        <v>101</v>
      </c>
      <c r="AC179" s="134" t="n">
        <f aca="false">T179-S179</f>
        <v>-68</v>
      </c>
      <c r="AD179" s="128" t="n">
        <v>126</v>
      </c>
      <c r="AE179" s="135" t="n">
        <f aca="false">IF(AD179&gt;0, U179/(AD179*24),"no data")</f>
        <v>0.978835978835979</v>
      </c>
      <c r="AF179" s="136" t="n">
        <f aca="false">IF(Q179&gt;0,Q179/24,"no data")</f>
        <v>144.916666666667</v>
      </c>
      <c r="AG179" s="135" t="n">
        <f aca="false">IF(T179&gt;0,(T179/Q179),"no data")</f>
        <v>0.822024151811386</v>
      </c>
      <c r="AH179" s="137" t="n">
        <f aca="false">(1440-((V179*W179)+(X179*Y179)+(Z179*AA179))/(V179+X179+Z179))/1440</f>
        <v>1</v>
      </c>
      <c r="AI179" s="138" t="n">
        <f aca="false">IF(T179&gt;0,(1440-((W179*V179+AS179*AT179)+(Y179*X179+AU179*AV179)+(Z179*AA179+AW179*AX179))/(V179+X179+Z179))/1440,"no data")</f>
        <v>0.866197183098592</v>
      </c>
      <c r="AJ179" s="175" t="n">
        <v>8.005</v>
      </c>
      <c r="AK179" s="154" t="n">
        <v>140.14</v>
      </c>
      <c r="AL179" s="154" t="n">
        <f aca="false">AJ179*AK179</f>
        <v>1121.8207</v>
      </c>
      <c r="AM179" s="175" t="n">
        <v>25.089</v>
      </c>
      <c r="AN179" s="127" t="n">
        <v>944</v>
      </c>
      <c r="AO179" s="140" t="n">
        <f aca="false">AM179*AN179</f>
        <v>23684.016</v>
      </c>
      <c r="AP179" s="141" t="n">
        <f aca="false">IF(T179&gt;0,((((AJ179*AK179)+(AM179*AN179))/(T179*1000))*1000000),"no data")</f>
        <v>8676.4031829311</v>
      </c>
      <c r="AQ179" s="154" t="n">
        <f aca="false">R179/24</f>
        <v>121.958333333333</v>
      </c>
      <c r="AR179" s="154"/>
      <c r="AS179" s="127" t="n">
        <v>0</v>
      </c>
      <c r="AT179" s="144" t="n">
        <v>0</v>
      </c>
      <c r="AU179" s="127" t="n">
        <v>0</v>
      </c>
      <c r="AV179" s="127" t="n">
        <v>0</v>
      </c>
      <c r="AW179" s="144" t="n">
        <v>19</v>
      </c>
      <c r="AX179" s="127" t="n">
        <v>1440</v>
      </c>
      <c r="AY179" s="127" t="n">
        <v>0</v>
      </c>
      <c r="BA179" s="145" t="n">
        <v>980</v>
      </c>
      <c r="BB179" s="145" t="n">
        <v>989</v>
      </c>
      <c r="BC179" s="145" t="n">
        <v>991</v>
      </c>
      <c r="BD179" s="145" t="n">
        <f aca="false">BB179-BA179</f>
        <v>9</v>
      </c>
      <c r="BE179" s="145" t="n">
        <f aca="false">AP179</f>
        <v>8676.4031829311</v>
      </c>
      <c r="BF179" s="147" t="n">
        <f aca="false">BC179/24</f>
        <v>41.2916666666667</v>
      </c>
      <c r="BG179" s="174" t="n">
        <v>0</v>
      </c>
      <c r="BH179" s="175" t="n">
        <v>0</v>
      </c>
      <c r="BI179" s="176" t="n">
        <v>28.97</v>
      </c>
      <c r="BJ179" s="177" t="n">
        <v>26.63</v>
      </c>
      <c r="BK179" s="177" t="n">
        <v>22.08</v>
      </c>
      <c r="BL179" s="177" t="n">
        <v>23.77</v>
      </c>
      <c r="BM179" s="177" t="n">
        <v>983.1</v>
      </c>
      <c r="BN179" s="177" t="n">
        <v>50.09</v>
      </c>
      <c r="BO179" s="178" t="n">
        <v>0.9326</v>
      </c>
      <c r="BP179" s="177" t="n">
        <v>95.65</v>
      </c>
      <c r="BQ179" s="177" t="n">
        <v>86.87</v>
      </c>
      <c r="BR179" s="177"/>
      <c r="BS179" s="145" t="n">
        <v>12786</v>
      </c>
      <c r="BT179" s="145" t="n">
        <v>12672</v>
      </c>
      <c r="BU179" s="241" t="n">
        <f aca="false">BT179-BS179</f>
        <v>-114</v>
      </c>
      <c r="BV179" s="145" t="n">
        <f aca="false">BG179+BH179</f>
        <v>0</v>
      </c>
      <c r="BW179" s="147" t="n">
        <v>0</v>
      </c>
      <c r="BX179" s="147" t="n">
        <v>0</v>
      </c>
      <c r="BZ179" s="147" t="n">
        <v>24</v>
      </c>
      <c r="CA179" s="147" t="n">
        <v>3.58</v>
      </c>
    </row>
    <row r="180" customFormat="false" ht="13.8" hidden="false" customHeight="false" outlineLevel="0" collapsed="false">
      <c r="A180" s="226"/>
      <c r="B180" s="85" t="n">
        <v>42910</v>
      </c>
      <c r="C180" s="125" t="n">
        <v>94.5</v>
      </c>
      <c r="D180" s="126" t="n">
        <v>0.596</v>
      </c>
      <c r="E180" s="127" t="n">
        <v>103</v>
      </c>
      <c r="F180" s="127" t="n">
        <v>85</v>
      </c>
      <c r="G180" s="128" t="n">
        <v>24</v>
      </c>
      <c r="H180" s="128" t="n">
        <v>0</v>
      </c>
      <c r="I180" s="128" t="n">
        <v>24</v>
      </c>
      <c r="J180" s="128" t="n">
        <v>0</v>
      </c>
      <c r="K180" s="156" t="n">
        <v>0</v>
      </c>
      <c r="L180" s="156" t="n">
        <v>0</v>
      </c>
      <c r="M180" s="156" t="n">
        <v>0</v>
      </c>
      <c r="N180" s="156" t="n">
        <v>0</v>
      </c>
      <c r="O180" s="156" t="n">
        <v>0</v>
      </c>
      <c r="P180" s="156" t="n">
        <v>0</v>
      </c>
      <c r="Q180" s="156" t="n">
        <v>3452</v>
      </c>
      <c r="R180" s="131" t="n">
        <v>2904</v>
      </c>
      <c r="S180" s="131" t="n">
        <v>2904</v>
      </c>
      <c r="T180" s="132" t="n">
        <v>2836</v>
      </c>
      <c r="U180" s="132" t="n">
        <v>2938</v>
      </c>
      <c r="V180" s="128" t="n">
        <v>40</v>
      </c>
      <c r="W180" s="128" t="n">
        <v>0</v>
      </c>
      <c r="X180" s="128" t="n">
        <v>41</v>
      </c>
      <c r="Y180" s="127" t="n">
        <v>0</v>
      </c>
      <c r="Z180" s="128" t="n">
        <v>60</v>
      </c>
      <c r="AA180" s="127" t="n">
        <v>0</v>
      </c>
      <c r="AB180" s="133" t="n">
        <f aca="false">U180-T180+AY180</f>
        <v>102</v>
      </c>
      <c r="AC180" s="134" t="n">
        <f aca="false">T180-S180</f>
        <v>-68</v>
      </c>
      <c r="AD180" s="127" t="n">
        <v>125</v>
      </c>
      <c r="AE180" s="135" t="n">
        <f aca="false">IF(AD180&gt;0, U180/(AD180*24),"no data")</f>
        <v>0.979333333333333</v>
      </c>
      <c r="AF180" s="136" t="n">
        <f aca="false">IF(Q180&gt;0,Q180/24,"no data")</f>
        <v>143.833333333333</v>
      </c>
      <c r="AG180" s="135" t="n">
        <f aca="false">IF(T180&gt;0,(T180/Q180),"no data")</f>
        <v>0.821552723059096</v>
      </c>
      <c r="AH180" s="137" t="n">
        <f aca="false">(1440-((V180*W180)+(X180*Y180)+(Z180*AA180))/(V180+X180+Z180))/1440</f>
        <v>1</v>
      </c>
      <c r="AI180" s="138" t="n">
        <f aca="false">IF(T180&gt;0,(1440-((W180*V180+AS180*AT180)+(Y180*X180+AU180*AV180)+(Z180*AA180+AW180*AX180))/(V180+X180+Z180))/1440,"no data")</f>
        <v>0.865248226950355</v>
      </c>
      <c r="AJ180" s="175" t="n">
        <v>8.01</v>
      </c>
      <c r="AK180" s="154" t="n">
        <v>142.43</v>
      </c>
      <c r="AL180" s="154" t="n">
        <f aca="false">AJ180*AK180</f>
        <v>1140.8643</v>
      </c>
      <c r="AM180" s="175" t="n">
        <v>24.942</v>
      </c>
      <c r="AN180" s="127" t="n">
        <v>942</v>
      </c>
      <c r="AO180" s="140" t="n">
        <f aca="false">AM180*AN180</f>
        <v>23495.364</v>
      </c>
      <c r="AP180" s="141" t="n">
        <f aca="false">IF(T180&gt;0,((((AJ180*AK180)+(AM180*AN180))/(T180*1000))*1000000),"no data")</f>
        <v>8686.96343441467</v>
      </c>
      <c r="AQ180" s="154" t="n">
        <f aca="false">R180/24</f>
        <v>121</v>
      </c>
      <c r="AR180" s="154"/>
      <c r="AS180" s="127" t="n">
        <v>0</v>
      </c>
      <c r="AT180" s="144" t="n">
        <v>0</v>
      </c>
      <c r="AU180" s="144" t="n">
        <v>0</v>
      </c>
      <c r="AV180" s="127" t="n">
        <v>0</v>
      </c>
      <c r="AW180" s="144" t="n">
        <v>19</v>
      </c>
      <c r="AX180" s="127" t="n">
        <v>1440</v>
      </c>
      <c r="AY180" s="127" t="n">
        <v>0</v>
      </c>
      <c r="BA180" s="145" t="n">
        <v>968</v>
      </c>
      <c r="BB180" s="145" t="n">
        <v>985</v>
      </c>
      <c r="BC180" s="145" t="n">
        <v>985</v>
      </c>
      <c r="BD180" s="145" t="n">
        <f aca="false">BB180-BA180</f>
        <v>17</v>
      </c>
      <c r="BE180" s="145" t="n">
        <f aca="false">AP180</f>
        <v>8686.96343441467</v>
      </c>
      <c r="BF180" s="147" t="n">
        <f aca="false">BC180/24</f>
        <v>41.0416666666667</v>
      </c>
      <c r="BG180" s="174" t="n">
        <v>0</v>
      </c>
      <c r="BH180" s="175" t="n">
        <v>0</v>
      </c>
      <c r="BI180" s="176" t="n">
        <v>28.69</v>
      </c>
      <c r="BJ180" s="177" t="n">
        <v>26.45</v>
      </c>
      <c r="BK180" s="177" t="n">
        <v>21.99</v>
      </c>
      <c r="BL180" s="177" t="n">
        <v>23.73</v>
      </c>
      <c r="BM180" s="177" t="n">
        <v>980.17</v>
      </c>
      <c r="BN180" s="177" t="n">
        <v>50.11</v>
      </c>
      <c r="BO180" s="178" t="n">
        <v>0.9319</v>
      </c>
      <c r="BP180" s="177" t="n">
        <v>95.11</v>
      </c>
      <c r="BQ180" s="177" t="n">
        <v>86.71</v>
      </c>
      <c r="BR180" s="177"/>
      <c r="BS180" s="145" t="n">
        <v>12842</v>
      </c>
      <c r="BT180" s="145" t="n">
        <v>12715</v>
      </c>
      <c r="BU180" s="116" t="n">
        <f aca="false">BT180-BS180</f>
        <v>-127</v>
      </c>
      <c r="BV180" s="145" t="n">
        <f aca="false">BG180+BH180</f>
        <v>0</v>
      </c>
      <c r="BW180" s="147" t="n">
        <v>0</v>
      </c>
      <c r="BX180" s="147" t="n">
        <v>0</v>
      </c>
      <c r="BZ180" s="147" t="n">
        <v>24</v>
      </c>
      <c r="CA180" s="147" t="n">
        <v>3.08</v>
      </c>
    </row>
    <row r="181" customFormat="false" ht="12.75" hidden="false" customHeight="true" outlineLevel="0" collapsed="false">
      <c r="A181" s="226" t="s">
        <v>112</v>
      </c>
      <c r="B181" s="85" t="n">
        <v>42911</v>
      </c>
      <c r="C181" s="86" t="n">
        <v>97.03</v>
      </c>
      <c r="D181" s="214" t="n">
        <v>0.5621</v>
      </c>
      <c r="E181" s="88" t="n">
        <v>106</v>
      </c>
      <c r="F181" s="88" t="n">
        <v>86</v>
      </c>
      <c r="G181" s="89" t="n">
        <v>24</v>
      </c>
      <c r="H181" s="89" t="n">
        <v>0</v>
      </c>
      <c r="I181" s="89" t="n">
        <v>24</v>
      </c>
      <c r="J181" s="89" t="n">
        <v>0</v>
      </c>
      <c r="K181" s="90" t="n">
        <v>0</v>
      </c>
      <c r="L181" s="90" t="n">
        <v>0</v>
      </c>
      <c r="M181" s="90" t="n">
        <v>0</v>
      </c>
      <c r="N181" s="90" t="n">
        <v>0</v>
      </c>
      <c r="O181" s="90" t="n">
        <v>0</v>
      </c>
      <c r="P181" s="90" t="n">
        <v>0</v>
      </c>
      <c r="Q181" s="90" t="n">
        <v>3430</v>
      </c>
      <c r="R181" s="91" t="n">
        <v>2885</v>
      </c>
      <c r="S181" s="91" t="n">
        <v>2885</v>
      </c>
      <c r="T181" s="92" t="n">
        <v>2817</v>
      </c>
      <c r="U181" s="92" t="n">
        <v>2916</v>
      </c>
      <c r="V181" s="89" t="n">
        <v>40</v>
      </c>
      <c r="W181" s="89" t="n">
        <v>0</v>
      </c>
      <c r="X181" s="89" t="n">
        <v>41</v>
      </c>
      <c r="Y181" s="89" t="n">
        <v>0</v>
      </c>
      <c r="Z181" s="89" t="n">
        <v>60</v>
      </c>
      <c r="AA181" s="88" t="n">
        <v>0</v>
      </c>
      <c r="AB181" s="93" t="n">
        <f aca="false">U181-T181+AY181</f>
        <v>99</v>
      </c>
      <c r="AC181" s="94" t="n">
        <f aca="false">T181-S181</f>
        <v>-68</v>
      </c>
      <c r="AD181" s="88" t="n">
        <v>125</v>
      </c>
      <c r="AE181" s="95" t="n">
        <f aca="false">IF(AD181&gt;0, U181/(AD181*24),"no data")</f>
        <v>0.972</v>
      </c>
      <c r="AF181" s="96" t="n">
        <f aca="false">IF(Q181&gt;0,Q181/24,"no data")</f>
        <v>142.916666666667</v>
      </c>
      <c r="AG181" s="95" t="n">
        <f aca="false">IF(T181&gt;0,(T181/Q181),"no data")</f>
        <v>0.821282798833819</v>
      </c>
      <c r="AH181" s="97" t="n">
        <f aca="false">(1440-((V181*W181)+(X181*Y181)+(Z181*AA181))/(V181+X181+Z181))/1440</f>
        <v>1</v>
      </c>
      <c r="AI181" s="98" t="n">
        <f aca="false">IF(T181&gt;0,(1440-((W181*V181+AS181*AT181)+(Y181*X181+AU181*AV181)+(Z181*AA181+AW181*AX181))/(V181+X181+Z181))/1440,"no data")</f>
        <v>0.865248226950355</v>
      </c>
      <c r="AJ181" s="110" t="n">
        <v>8</v>
      </c>
      <c r="AK181" s="101" t="n">
        <v>143.96</v>
      </c>
      <c r="AL181" s="101" t="n">
        <f aca="false">AJ181*AK181</f>
        <v>1151.68</v>
      </c>
      <c r="AM181" s="110" t="n">
        <v>24.741</v>
      </c>
      <c r="AN181" s="88" t="n">
        <v>945</v>
      </c>
      <c r="AO181" s="103" t="n">
        <f aca="false">AM181*AN181</f>
        <v>23380.245</v>
      </c>
      <c r="AP181" s="104" t="n">
        <f aca="false">IF(T181&gt;0,((((AJ181*AK181)+(AM181*AN181))/(T181*1000))*1000000),"no data")</f>
        <v>8708.52857649982</v>
      </c>
      <c r="AQ181" s="86" t="n">
        <f aca="false">R181/24</f>
        <v>120.208333333333</v>
      </c>
      <c r="AR181" s="86"/>
      <c r="AS181" s="88" t="n">
        <v>0</v>
      </c>
      <c r="AT181" s="106" t="n">
        <v>0</v>
      </c>
      <c r="AU181" s="106" t="n">
        <v>0</v>
      </c>
      <c r="AV181" s="88" t="n">
        <v>0</v>
      </c>
      <c r="AW181" s="106" t="n">
        <v>19</v>
      </c>
      <c r="AX181" s="88" t="n">
        <v>1440</v>
      </c>
      <c r="AY181" s="88" t="n">
        <v>0</v>
      </c>
      <c r="BA181" s="107" t="n">
        <v>959</v>
      </c>
      <c r="BB181" s="107" t="n">
        <v>975</v>
      </c>
      <c r="BC181" s="107" t="n">
        <v>982</v>
      </c>
      <c r="BD181" s="107" t="n">
        <f aca="false">BB181-BA181</f>
        <v>16</v>
      </c>
      <c r="BE181" s="107" t="n">
        <f aca="false">AP181</f>
        <v>8708.52857649982</v>
      </c>
      <c r="BF181" s="108" t="n">
        <v>40.9166666666667</v>
      </c>
      <c r="BG181" s="109" t="n">
        <v>0</v>
      </c>
      <c r="BH181" s="110" t="n">
        <v>0</v>
      </c>
      <c r="BI181" s="111" t="n">
        <v>28.41</v>
      </c>
      <c r="BJ181" s="112" t="n">
        <v>26.21</v>
      </c>
      <c r="BK181" s="112" t="n">
        <v>21.87</v>
      </c>
      <c r="BL181" s="112" t="n">
        <v>23.5</v>
      </c>
      <c r="BM181" s="112" t="n">
        <v>979.54</v>
      </c>
      <c r="BN181" s="111" t="n">
        <v>50.05</v>
      </c>
      <c r="BO181" s="113" t="n">
        <v>0.9314</v>
      </c>
      <c r="BP181" s="108" t="n">
        <v>94.65</v>
      </c>
      <c r="BQ181" s="108" t="n">
        <v>86.63</v>
      </c>
      <c r="BR181" s="108"/>
      <c r="BS181" s="107" t="n">
        <v>12840</v>
      </c>
      <c r="BT181" s="107" t="n">
        <v>12738</v>
      </c>
      <c r="BU181" s="234" t="n">
        <f aca="false">BT181-BS181</f>
        <v>-102</v>
      </c>
      <c r="BV181" s="107" t="n">
        <v>0</v>
      </c>
      <c r="BW181" s="233" t="n">
        <v>0</v>
      </c>
      <c r="BX181" s="233" t="n">
        <v>0</v>
      </c>
      <c r="BY181" s="235"/>
      <c r="BZ181" s="108" t="n">
        <v>24</v>
      </c>
      <c r="CA181" s="108" t="n">
        <v>0</v>
      </c>
    </row>
    <row r="182" customFormat="false" ht="13.8" hidden="false" customHeight="false" outlineLevel="0" collapsed="false">
      <c r="A182" s="226"/>
      <c r="B182" s="85" t="n">
        <v>42912</v>
      </c>
      <c r="C182" s="86" t="n">
        <v>98.89</v>
      </c>
      <c r="D182" s="214" t="n">
        <v>0.5574</v>
      </c>
      <c r="E182" s="88" t="n">
        <v>109</v>
      </c>
      <c r="F182" s="88" t="n">
        <v>90</v>
      </c>
      <c r="G182" s="89" t="n">
        <v>24</v>
      </c>
      <c r="H182" s="89" t="n">
        <v>0</v>
      </c>
      <c r="I182" s="89" t="n">
        <v>24</v>
      </c>
      <c r="J182" s="89" t="n">
        <v>0</v>
      </c>
      <c r="K182" s="90" t="n">
        <v>0</v>
      </c>
      <c r="L182" s="90" t="n">
        <v>0</v>
      </c>
      <c r="M182" s="90" t="n">
        <v>0</v>
      </c>
      <c r="N182" s="90" t="n">
        <v>0</v>
      </c>
      <c r="O182" s="90" t="n">
        <v>12</v>
      </c>
      <c r="P182" s="90" t="n">
        <v>0</v>
      </c>
      <c r="Q182" s="90" t="n">
        <v>3405</v>
      </c>
      <c r="R182" s="91" t="n">
        <v>3071</v>
      </c>
      <c r="S182" s="91" t="n">
        <v>3071</v>
      </c>
      <c r="T182" s="92" t="n">
        <v>2998</v>
      </c>
      <c r="U182" s="92" t="n">
        <v>3106</v>
      </c>
      <c r="V182" s="89" t="n">
        <v>40</v>
      </c>
      <c r="W182" s="89" t="n">
        <v>0</v>
      </c>
      <c r="X182" s="89" t="n">
        <v>40</v>
      </c>
      <c r="Y182" s="89" t="n">
        <v>0</v>
      </c>
      <c r="Z182" s="89" t="n">
        <v>60</v>
      </c>
      <c r="AA182" s="88" t="n">
        <v>0</v>
      </c>
      <c r="AB182" s="93" t="n">
        <f aca="false">U182-T182+AY182</f>
        <v>108</v>
      </c>
      <c r="AC182" s="94" t="n">
        <f aca="false">T182-S182</f>
        <v>-73</v>
      </c>
      <c r="AD182" s="88" t="n">
        <v>140</v>
      </c>
      <c r="AE182" s="95" t="n">
        <f aca="false">IF(AD182&gt;0, U182/(AD182*24),"no data")</f>
        <v>0.924404761904762</v>
      </c>
      <c r="AF182" s="96" t="n">
        <f aca="false">IF(Q182&gt;0,Q182/24,"no data")</f>
        <v>141.875</v>
      </c>
      <c r="AG182" s="95" t="n">
        <f aca="false">IF(T182&gt;0,(T182/Q182),"no data")</f>
        <v>0.880469897209985</v>
      </c>
      <c r="AH182" s="97" t="n">
        <f aca="false">(1440-((V182*W182)+(X182*Y182)+(Z182*AA182))/(V182+X182+Z182))/1440</f>
        <v>1</v>
      </c>
      <c r="AI182" s="98" t="n">
        <f aca="false">IF(T182&gt;0,(1440-((W182*V182+AS182*AT182)+(Y182*X182+AU182*AV182)+(Z182*AA182+AW182*AX182))/(V182+X182+Z182))/1440,"no data")</f>
        <v>0.932142857142857</v>
      </c>
      <c r="AJ182" s="110" t="n">
        <v>8.152</v>
      </c>
      <c r="AK182" s="101" t="n">
        <v>143.8</v>
      </c>
      <c r="AL182" s="101" t="n">
        <f aca="false">AJ182*AK182</f>
        <v>1172.2576</v>
      </c>
      <c r="AM182" s="236" t="n">
        <v>26.83</v>
      </c>
      <c r="AN182" s="88" t="n">
        <v>943.55132</v>
      </c>
      <c r="AO182" s="103" t="n">
        <f aca="false">AM182*AN182</f>
        <v>25315.4819156</v>
      </c>
      <c r="AP182" s="104" t="n">
        <f aca="false">IF(T182&gt;0,((((AJ182*AK182)+(AM182*AN182))/(T182*1000))*1000000),"no data")</f>
        <v>8835.13659626418</v>
      </c>
      <c r="AQ182" s="86" t="n">
        <f aca="false">R182/24</f>
        <v>127.958333333333</v>
      </c>
      <c r="AR182" s="86"/>
      <c r="AS182" s="88" t="n">
        <v>0</v>
      </c>
      <c r="AT182" s="106" t="n">
        <v>0</v>
      </c>
      <c r="AU182" s="106" t="n">
        <v>0</v>
      </c>
      <c r="AV182" s="88" t="n">
        <v>0</v>
      </c>
      <c r="AW182" s="106" t="n">
        <v>19</v>
      </c>
      <c r="AX182" s="88" t="n">
        <v>720</v>
      </c>
      <c r="AY182" s="88" t="n">
        <v>0</v>
      </c>
      <c r="BA182" s="107" t="n">
        <v>953</v>
      </c>
      <c r="BB182" s="107" t="n">
        <v>970</v>
      </c>
      <c r="BC182" s="107" t="n">
        <v>1183</v>
      </c>
      <c r="BD182" s="107" t="n">
        <f aca="false">BB182-BA182</f>
        <v>17</v>
      </c>
      <c r="BE182" s="107" t="n">
        <f aca="false">AP182</f>
        <v>8835.13659626418</v>
      </c>
      <c r="BF182" s="108" t="n">
        <v>49.2916666666667</v>
      </c>
      <c r="BG182" s="109" t="n">
        <v>1.2</v>
      </c>
      <c r="BH182" s="110" t="n">
        <v>1.196</v>
      </c>
      <c r="BI182" s="111" t="n">
        <v>28.19</v>
      </c>
      <c r="BJ182" s="112" t="n">
        <v>26.09</v>
      </c>
      <c r="BK182" s="112" t="n">
        <v>21.8</v>
      </c>
      <c r="BL182" s="112" t="n">
        <v>23.76</v>
      </c>
      <c r="BM182" s="112" t="n">
        <v>980.25</v>
      </c>
      <c r="BN182" s="111" t="n">
        <v>50.09</v>
      </c>
      <c r="BO182" s="113" t="n">
        <v>0.9308</v>
      </c>
      <c r="BP182" s="108" t="n">
        <v>94.67</v>
      </c>
      <c r="BQ182" s="108" t="n">
        <v>86.68</v>
      </c>
      <c r="BR182" s="108"/>
      <c r="BS182" s="107" t="n">
        <v>12894</v>
      </c>
      <c r="BT182" s="107" t="n">
        <v>12798</v>
      </c>
      <c r="BU182" s="234" t="n">
        <f aca="false">BT182-BS182</f>
        <v>-96</v>
      </c>
      <c r="BV182" s="107" t="n">
        <v>2.396</v>
      </c>
      <c r="BW182" s="233" t="n">
        <v>13</v>
      </c>
      <c r="BX182" s="233" t="n">
        <v>13</v>
      </c>
      <c r="BY182" s="235"/>
      <c r="BZ182" s="108" t="n">
        <v>24</v>
      </c>
      <c r="CA182" s="108" t="n">
        <v>5.766</v>
      </c>
    </row>
    <row r="183" customFormat="false" ht="13.8" hidden="false" customHeight="false" outlineLevel="0" collapsed="false">
      <c r="A183" s="226"/>
      <c r="B183" s="85" t="n">
        <v>42913</v>
      </c>
      <c r="C183" s="86" t="n">
        <v>95.43</v>
      </c>
      <c r="D183" s="214" t="n">
        <v>0.6094</v>
      </c>
      <c r="E183" s="88" t="n">
        <v>100</v>
      </c>
      <c r="F183" s="88" t="n">
        <v>90</v>
      </c>
      <c r="G183" s="89" t="n">
        <v>24</v>
      </c>
      <c r="H183" s="89" t="n">
        <v>0</v>
      </c>
      <c r="I183" s="89" t="n">
        <v>24</v>
      </c>
      <c r="J183" s="89" t="n">
        <v>0</v>
      </c>
      <c r="K183" s="90" t="n">
        <v>0</v>
      </c>
      <c r="L183" s="90" t="n">
        <v>0</v>
      </c>
      <c r="M183" s="90" t="n">
        <v>0</v>
      </c>
      <c r="N183" s="90" t="n">
        <v>0</v>
      </c>
      <c r="O183" s="90" t="n">
        <v>12</v>
      </c>
      <c r="P183" s="90" t="n">
        <v>0</v>
      </c>
      <c r="Q183" s="90" t="n">
        <v>3442</v>
      </c>
      <c r="R183" s="91" t="n">
        <v>3103</v>
      </c>
      <c r="S183" s="91" t="n">
        <v>3103</v>
      </c>
      <c r="T183" s="92" t="n">
        <v>3030</v>
      </c>
      <c r="U183" s="92" t="n">
        <v>3137</v>
      </c>
      <c r="V183" s="89" t="n">
        <v>40</v>
      </c>
      <c r="W183" s="89" t="n">
        <v>0</v>
      </c>
      <c r="X183" s="89" t="n">
        <v>41</v>
      </c>
      <c r="Y183" s="89" t="n">
        <v>0</v>
      </c>
      <c r="Z183" s="89" t="n">
        <v>60</v>
      </c>
      <c r="AA183" s="88" t="n">
        <v>0</v>
      </c>
      <c r="AB183" s="93" t="n">
        <f aca="false">U183-T183+AY183</f>
        <v>107</v>
      </c>
      <c r="AC183" s="94" t="n">
        <f aca="false">T183-S183</f>
        <v>-73</v>
      </c>
      <c r="AD183" s="88" t="n">
        <v>138</v>
      </c>
      <c r="AE183" s="95" t="n">
        <f aca="false">IF(AD183&gt;0, U183/(AD183*24),"no data")</f>
        <v>0.947161835748792</v>
      </c>
      <c r="AF183" s="96" t="n">
        <f aca="false">IF(Q183&gt;0,Q183/24,"no data")</f>
        <v>143.416666666667</v>
      </c>
      <c r="AG183" s="95" t="n">
        <f aca="false">IF(T183&gt;0,(T183/Q183),"no data")</f>
        <v>0.880302149912841</v>
      </c>
      <c r="AH183" s="97" t="n">
        <f aca="false">(1440-((V183*W183)+(X183*Y183)+(Z183*AA183))/(V183+X183+Z183))/1440</f>
        <v>1</v>
      </c>
      <c r="AI183" s="98" t="n">
        <f aca="false">IF(T183&gt;0,(1440-((W183*V183+AS183*AT183)+(Y183*X183+AU183*AV183)+(Z183*AA183+AW183*AX183))/(V183+X183+Z183))/1440,"no data")</f>
        <v>0.939716312056738</v>
      </c>
      <c r="AJ183" s="110" t="n">
        <v>8.009</v>
      </c>
      <c r="AK183" s="101" t="n">
        <v>140.82</v>
      </c>
      <c r="AL183" s="101" t="n">
        <f aca="false">AJ183*AK183</f>
        <v>1127.82738</v>
      </c>
      <c r="AM183" s="110" t="n">
        <v>27.159</v>
      </c>
      <c r="AN183" s="88" t="n">
        <v>944</v>
      </c>
      <c r="AO183" s="103" t="n">
        <f aca="false">AM183*AN183</f>
        <v>25638.096</v>
      </c>
      <c r="AP183" s="104" t="n">
        <f aca="false">IF(T183&gt;0,((((AJ183*AK183)+(AM183*AN183))/(T183*1000))*1000000),"no data")</f>
        <v>8833.63807920792</v>
      </c>
      <c r="AQ183" s="86" t="n">
        <f aca="false">R183/24</f>
        <v>129.291666666667</v>
      </c>
      <c r="AR183" s="86"/>
      <c r="AS183" s="88" t="n">
        <v>0</v>
      </c>
      <c r="AT183" s="106" t="n">
        <v>0</v>
      </c>
      <c r="AU183" s="106" t="n">
        <v>0</v>
      </c>
      <c r="AV183" s="88" t="n">
        <v>0</v>
      </c>
      <c r="AW183" s="106" t="n">
        <v>17</v>
      </c>
      <c r="AX183" s="88" t="n">
        <v>720</v>
      </c>
      <c r="AY183" s="88" t="n">
        <v>0</v>
      </c>
      <c r="BA183" s="107" t="n">
        <v>960</v>
      </c>
      <c r="BB183" s="107" t="n">
        <v>975</v>
      </c>
      <c r="BC183" s="107" t="n">
        <v>1202</v>
      </c>
      <c r="BD183" s="107" t="n">
        <f aca="false">BB183-BA183</f>
        <v>15</v>
      </c>
      <c r="BE183" s="107" t="n">
        <f aca="false">AP183</f>
        <v>8833.63807920792</v>
      </c>
      <c r="BF183" s="108" t="n">
        <v>50.0833333333333</v>
      </c>
      <c r="BG183" s="109" t="n">
        <v>1.32</v>
      </c>
      <c r="BH183" s="110" t="n">
        <v>1.238</v>
      </c>
      <c r="BI183" s="111" t="n">
        <v>28.57</v>
      </c>
      <c r="BJ183" s="112" t="n">
        <v>26.28</v>
      </c>
      <c r="BK183" s="112" t="n">
        <v>21.92</v>
      </c>
      <c r="BL183" s="112" t="n">
        <v>23.71</v>
      </c>
      <c r="BM183" s="112" t="n">
        <v>980.25</v>
      </c>
      <c r="BN183" s="111" t="n">
        <v>50.15</v>
      </c>
      <c r="BO183" s="113" t="n">
        <v>0.9328</v>
      </c>
      <c r="BP183" s="108" t="n">
        <v>95.38</v>
      </c>
      <c r="BQ183" s="108" t="n">
        <v>86.85</v>
      </c>
      <c r="BR183" s="108"/>
      <c r="BS183" s="107" t="n">
        <v>12855</v>
      </c>
      <c r="BT183" s="107" t="n">
        <v>12773</v>
      </c>
      <c r="BU183" s="234" t="n">
        <f aca="false">BT183-BS183</f>
        <v>-82</v>
      </c>
      <c r="BV183" s="107" t="n">
        <v>2.558</v>
      </c>
      <c r="BW183" s="233" t="n">
        <v>24</v>
      </c>
      <c r="BX183" s="233" t="n">
        <v>24</v>
      </c>
      <c r="BY183" s="235"/>
      <c r="BZ183" s="108" t="n">
        <v>24</v>
      </c>
      <c r="CA183" s="108" t="n">
        <v>0</v>
      </c>
    </row>
    <row r="184" customFormat="false" ht="13.8" hidden="false" customHeight="false" outlineLevel="0" collapsed="false">
      <c r="A184" s="226"/>
      <c r="B184" s="85" t="n">
        <v>42914</v>
      </c>
      <c r="C184" s="86" t="n">
        <v>84.5</v>
      </c>
      <c r="D184" s="214" t="n">
        <v>0.789</v>
      </c>
      <c r="E184" s="88" t="n">
        <v>92</v>
      </c>
      <c r="F184" s="88" t="n">
        <v>78</v>
      </c>
      <c r="G184" s="89" t="n">
        <v>23</v>
      </c>
      <c r="H184" s="89" t="n">
        <v>39</v>
      </c>
      <c r="I184" s="89" t="n">
        <v>24</v>
      </c>
      <c r="J184" s="89" t="n">
        <v>0</v>
      </c>
      <c r="K184" s="90" t="n">
        <v>0</v>
      </c>
      <c r="L184" s="90" t="n">
        <v>0</v>
      </c>
      <c r="M184" s="90" t="n">
        <v>0</v>
      </c>
      <c r="N184" s="90" t="n">
        <v>0</v>
      </c>
      <c r="O184" s="90" t="n">
        <v>11</v>
      </c>
      <c r="P184" s="90" t="n">
        <v>3</v>
      </c>
      <c r="Q184" s="90" t="n">
        <v>3555</v>
      </c>
      <c r="R184" s="91" t="n">
        <v>3163</v>
      </c>
      <c r="S184" s="91" t="n">
        <v>3119</v>
      </c>
      <c r="T184" s="92" t="n">
        <v>3091</v>
      </c>
      <c r="U184" s="92" t="n">
        <v>3197</v>
      </c>
      <c r="V184" s="89" t="n">
        <v>42</v>
      </c>
      <c r="W184" s="89" t="n">
        <v>0</v>
      </c>
      <c r="X184" s="89" t="n">
        <v>41</v>
      </c>
      <c r="Y184" s="89" t="n">
        <v>0</v>
      </c>
      <c r="Z184" s="89" t="n">
        <v>60</v>
      </c>
      <c r="AA184" s="88" t="n">
        <v>0</v>
      </c>
      <c r="AB184" s="93" t="n">
        <f aca="false">U184-T184+AY184</f>
        <v>106</v>
      </c>
      <c r="AC184" s="94" t="n">
        <f aca="false">T184-S184</f>
        <v>-28</v>
      </c>
      <c r="AD184" s="88" t="n">
        <v>142</v>
      </c>
      <c r="AE184" s="95" t="n">
        <f aca="false">IF(AD184&gt;0, U184/(AD184*24),"no data")</f>
        <v>0.938086854460094</v>
      </c>
      <c r="AF184" s="96" t="n">
        <f aca="false">IF(Q184&gt;0,Q184/24,"no data")</f>
        <v>148.125</v>
      </c>
      <c r="AG184" s="95" t="n">
        <f aca="false">IF(T184&gt;0,(T184/Q184),"no data")</f>
        <v>0.869479606188467</v>
      </c>
      <c r="AH184" s="97" t="n">
        <f aca="false">(1440-((V184*W184)+(X184*Y184)+(Z184*AA184))/(V184+X184+Z184))/1440</f>
        <v>1</v>
      </c>
      <c r="AI184" s="98" t="n">
        <f aca="false">IF(T184&gt;0,(1440-((W184*V184+AS184*AT184)+(Y184*X184+AU184*AV184)+(Z184*AA184+AW184*AX184))/(V184+X184+Z184))/1440,"no data")</f>
        <v>0.934629953379953</v>
      </c>
      <c r="AJ184" s="110" t="n">
        <v>7.956</v>
      </c>
      <c r="AK184" s="101" t="n">
        <v>138.53</v>
      </c>
      <c r="AL184" s="101" t="n">
        <f aca="false">AJ184*AK184</f>
        <v>1102.14468</v>
      </c>
      <c r="AM184" s="110" t="n">
        <v>27.631</v>
      </c>
      <c r="AN184" s="88" t="n">
        <v>944</v>
      </c>
      <c r="AO184" s="103" t="n">
        <f aca="false">AM184*AN184</f>
        <v>26083.664</v>
      </c>
      <c r="AP184" s="104" t="n">
        <f aca="false">IF(T184&gt;0,((((AJ184*AK184)+(AM184*AN184))/(T184*1000))*1000000),"no data")</f>
        <v>8795.1500097056</v>
      </c>
      <c r="AQ184" s="86" t="n">
        <f aca="false">R184/24</f>
        <v>131.791666666667</v>
      </c>
      <c r="AR184" s="86"/>
      <c r="AS184" s="88" t="n">
        <v>12</v>
      </c>
      <c r="AT184" s="106" t="n">
        <v>21</v>
      </c>
      <c r="AU184" s="106" t="n">
        <v>0</v>
      </c>
      <c r="AV184" s="88" t="n">
        <v>0</v>
      </c>
      <c r="AW184" s="106" t="n">
        <v>17</v>
      </c>
      <c r="AX184" s="88" t="n">
        <v>777</v>
      </c>
      <c r="AY184" s="88" t="n">
        <v>0</v>
      </c>
      <c r="BA184" s="107" t="n">
        <v>997</v>
      </c>
      <c r="BB184" s="107" t="n">
        <v>1001</v>
      </c>
      <c r="BC184" s="107" t="n">
        <v>1199</v>
      </c>
      <c r="BD184" s="107" t="n">
        <f aca="false">BB184-BA184</f>
        <v>4</v>
      </c>
      <c r="BE184" s="107" t="n">
        <f aca="false">AP184</f>
        <v>8795.1500097056</v>
      </c>
      <c r="BF184" s="108" t="n">
        <v>49.9583333333333</v>
      </c>
      <c r="BG184" s="109" t="n">
        <v>1.131</v>
      </c>
      <c r="BH184" s="110" t="n">
        <v>1.171</v>
      </c>
      <c r="BI184" s="111" t="n">
        <v>28.25</v>
      </c>
      <c r="BJ184" s="112" t="n">
        <v>26.98</v>
      </c>
      <c r="BK184" s="112" t="n">
        <v>22.38</v>
      </c>
      <c r="BL184" s="112" t="n">
        <v>23.9</v>
      </c>
      <c r="BM184" s="112" t="n">
        <v>983.71</v>
      </c>
      <c r="BN184" s="111" t="n">
        <v>50.15</v>
      </c>
      <c r="BO184" s="113" t="n">
        <v>0.9326</v>
      </c>
      <c r="BP184" s="108" t="n">
        <v>96.29</v>
      </c>
      <c r="BQ184" s="108" t="n">
        <v>87.09</v>
      </c>
      <c r="BR184" s="108"/>
      <c r="BS184" s="107" t="n">
        <v>12750</v>
      </c>
      <c r="BT184" s="107" t="n">
        <v>12678</v>
      </c>
      <c r="BU184" s="234" t="n">
        <f aca="false">BT184-BS184</f>
        <v>-72</v>
      </c>
      <c r="BV184" s="107" t="n">
        <v>2.302</v>
      </c>
      <c r="BW184" s="233" t="n">
        <v>23.25</v>
      </c>
      <c r="BX184" s="233" t="n">
        <v>24</v>
      </c>
      <c r="BY184" s="235"/>
      <c r="BZ184" s="108" t="n">
        <v>24</v>
      </c>
      <c r="CA184" s="108" t="n">
        <v>0</v>
      </c>
    </row>
    <row r="185" customFormat="false" ht="13.8" hidden="false" customHeight="false" outlineLevel="0" collapsed="false">
      <c r="A185" s="226"/>
      <c r="B185" s="85" t="n">
        <v>42915</v>
      </c>
      <c r="C185" s="86" t="n">
        <v>87</v>
      </c>
      <c r="D185" s="214" t="n">
        <v>0.74</v>
      </c>
      <c r="E185" s="88" t="n">
        <v>95</v>
      </c>
      <c r="F185" s="88" t="n">
        <v>80</v>
      </c>
      <c r="G185" s="89" t="n">
        <v>24</v>
      </c>
      <c r="H185" s="89" t="n">
        <v>0</v>
      </c>
      <c r="I185" s="89" t="n">
        <v>24</v>
      </c>
      <c r="J185" s="89" t="n">
        <v>0</v>
      </c>
      <c r="K185" s="90" t="n">
        <v>0</v>
      </c>
      <c r="L185" s="90" t="n">
        <v>0</v>
      </c>
      <c r="M185" s="90" t="n">
        <v>0</v>
      </c>
      <c r="N185" s="90" t="n">
        <v>0</v>
      </c>
      <c r="O185" s="90" t="n">
        <v>12</v>
      </c>
      <c r="P185" s="90" t="n">
        <v>0</v>
      </c>
      <c r="Q185" s="90" t="n">
        <v>3530</v>
      </c>
      <c r="R185" s="91" t="n">
        <v>3141</v>
      </c>
      <c r="S185" s="91" t="n">
        <v>3141</v>
      </c>
      <c r="T185" s="92" t="n">
        <v>3080</v>
      </c>
      <c r="U185" s="92" t="n">
        <v>3186</v>
      </c>
      <c r="V185" s="89" t="n">
        <v>41</v>
      </c>
      <c r="W185" s="89" t="n">
        <v>0</v>
      </c>
      <c r="X185" s="89" t="n">
        <v>41</v>
      </c>
      <c r="Y185" s="89" t="n">
        <v>0</v>
      </c>
      <c r="Z185" s="89" t="n">
        <v>60</v>
      </c>
      <c r="AA185" s="88" t="n">
        <v>0</v>
      </c>
      <c r="AB185" s="93" t="n">
        <f aca="false">U185-T185+AY185</f>
        <v>106</v>
      </c>
      <c r="AC185" s="94" t="n">
        <f aca="false">T185-S185</f>
        <v>-61</v>
      </c>
      <c r="AD185" s="88" t="n">
        <v>140</v>
      </c>
      <c r="AE185" s="95" t="n">
        <f aca="false">IF(AD185&gt;0, U185/(AD185*24),"no data")</f>
        <v>0.948214285714286</v>
      </c>
      <c r="AF185" s="96" t="n">
        <f aca="false">IF(Q185&gt;0,Q185/24,"no data")</f>
        <v>147.083333333333</v>
      </c>
      <c r="AG185" s="95" t="n">
        <f aca="false">IF(T185&gt;0,(T185/Q185),"no data")</f>
        <v>0.872521246458923</v>
      </c>
      <c r="AH185" s="97" t="n">
        <f aca="false">(1440-((V185*W185)+(X185*Y185)+(Z185*AA185))/(V185+X185+Z185))/1440</f>
        <v>1</v>
      </c>
      <c r="AI185" s="98" t="n">
        <f aca="false">IF(T185&gt;0,(1440-((W185*V185+AS185*AT185)+(Y185*X185+AU185*AV185)+(Z185*AA185+AW185*AX185))/(V185+X185+Z185))/1440,"no data")</f>
        <v>0.940140845070423</v>
      </c>
      <c r="AJ185" s="110" t="n">
        <v>8.006</v>
      </c>
      <c r="AK185" s="230" t="n">
        <v>140.04</v>
      </c>
      <c r="AL185" s="101" t="n">
        <f aca="false">AJ185*AK185</f>
        <v>1121.16024</v>
      </c>
      <c r="AM185" s="110" t="n">
        <v>27.519</v>
      </c>
      <c r="AN185" s="88" t="n">
        <v>942</v>
      </c>
      <c r="AO185" s="103" t="n">
        <f aca="false">AM185*AN185</f>
        <v>25922.898</v>
      </c>
      <c r="AP185" s="104" t="n">
        <f aca="false">IF(T185&gt;0,((((AJ185*AK185)+(AM185*AN185))/(T185*1000))*1000000),"no data")</f>
        <v>8780.53838961039</v>
      </c>
      <c r="AQ185" s="86" t="n">
        <f aca="false">R185/24</f>
        <v>130.875</v>
      </c>
      <c r="AR185" s="86"/>
      <c r="AS185" s="88" t="n">
        <v>0</v>
      </c>
      <c r="AT185" s="106" t="n">
        <v>0</v>
      </c>
      <c r="AU185" s="106" t="n">
        <v>0</v>
      </c>
      <c r="AV185" s="88" t="n">
        <v>0</v>
      </c>
      <c r="AW185" s="106" t="n">
        <v>17</v>
      </c>
      <c r="AX185" s="88" t="n">
        <v>720</v>
      </c>
      <c r="AY185" s="88" t="n">
        <v>0</v>
      </c>
      <c r="BA185" s="107" t="n">
        <v>994</v>
      </c>
      <c r="BB185" s="107" t="n">
        <v>994</v>
      </c>
      <c r="BC185" s="107" t="n">
        <v>1198</v>
      </c>
      <c r="BD185" s="107" t="n">
        <f aca="false">BB185-BA185</f>
        <v>0</v>
      </c>
      <c r="BE185" s="107" t="n">
        <f aca="false">AP185</f>
        <v>8780.53838961039</v>
      </c>
      <c r="BF185" s="108" t="n">
        <v>49.9166666666667</v>
      </c>
      <c r="BG185" s="109" t="n">
        <v>1.177</v>
      </c>
      <c r="BH185" s="110" t="n">
        <v>1.152</v>
      </c>
      <c r="BI185" s="111" t="n">
        <v>29.5</v>
      </c>
      <c r="BJ185" s="112" t="n">
        <v>26.99</v>
      </c>
      <c r="BK185" s="112" t="n">
        <v>22.2</v>
      </c>
      <c r="BL185" s="112" t="n">
        <v>23.8</v>
      </c>
      <c r="BM185" s="112" t="n">
        <v>982.8</v>
      </c>
      <c r="BN185" s="111" t="n">
        <v>50.16</v>
      </c>
      <c r="BO185" s="113" t="n">
        <v>0.9323</v>
      </c>
      <c r="BP185" s="108" t="n">
        <v>96.4</v>
      </c>
      <c r="BQ185" s="108" t="n">
        <v>87.1</v>
      </c>
      <c r="BR185" s="108"/>
      <c r="BS185" s="107" t="n">
        <v>12764</v>
      </c>
      <c r="BT185" s="107" t="n">
        <v>12696</v>
      </c>
      <c r="BU185" s="234" t="n">
        <f aca="false">BT185-BS185</f>
        <v>-68</v>
      </c>
      <c r="BV185" s="107" t="n">
        <v>2.329</v>
      </c>
      <c r="BW185" s="233" t="n">
        <v>23</v>
      </c>
      <c r="BX185" s="233" t="n">
        <v>23</v>
      </c>
      <c r="BY185" s="235"/>
      <c r="BZ185" s="108" t="n">
        <v>24</v>
      </c>
      <c r="CA185" s="108" t="n">
        <v>0</v>
      </c>
    </row>
    <row r="186" customFormat="false" ht="13.8" hidden="false" customHeight="false" outlineLevel="0" collapsed="false">
      <c r="A186" s="226"/>
      <c r="B186" s="85" t="n">
        <v>42916</v>
      </c>
      <c r="C186" s="86" t="n">
        <v>87</v>
      </c>
      <c r="D186" s="214" t="n">
        <v>0.74</v>
      </c>
      <c r="E186" s="88" t="n">
        <v>93</v>
      </c>
      <c r="F186" s="88" t="n">
        <v>80</v>
      </c>
      <c r="G186" s="89" t="n">
        <v>24</v>
      </c>
      <c r="H186" s="89" t="n">
        <v>0</v>
      </c>
      <c r="I186" s="89" t="n">
        <v>24</v>
      </c>
      <c r="J186" s="89" t="n">
        <v>0</v>
      </c>
      <c r="K186" s="90" t="n">
        <v>0</v>
      </c>
      <c r="L186" s="90" t="n">
        <v>0</v>
      </c>
      <c r="M186" s="90" t="n">
        <v>0</v>
      </c>
      <c r="N186" s="90" t="n">
        <v>0</v>
      </c>
      <c r="O186" s="90" t="n">
        <v>0</v>
      </c>
      <c r="P186" s="90" t="n">
        <v>0</v>
      </c>
      <c r="Q186" s="90" t="n">
        <v>3526</v>
      </c>
      <c r="R186" s="91" t="n">
        <v>2949</v>
      </c>
      <c r="S186" s="91" t="n">
        <v>2949</v>
      </c>
      <c r="T186" s="92" t="n">
        <v>2877</v>
      </c>
      <c r="U186" s="92" t="n">
        <v>2974</v>
      </c>
      <c r="V186" s="89" t="n">
        <v>41</v>
      </c>
      <c r="W186" s="89" t="n">
        <v>0</v>
      </c>
      <c r="X186" s="89" t="n">
        <v>41</v>
      </c>
      <c r="Y186" s="89" t="n">
        <v>0</v>
      </c>
      <c r="Z186" s="89" t="n">
        <v>60</v>
      </c>
      <c r="AA186" s="88" t="n">
        <v>0</v>
      </c>
      <c r="AB186" s="93" t="n">
        <f aca="false">U186-T186+AY186</f>
        <v>97</v>
      </c>
      <c r="AC186" s="94" t="n">
        <f aca="false">T186-S186</f>
        <v>-72</v>
      </c>
      <c r="AD186" s="88" t="n">
        <v>126</v>
      </c>
      <c r="AE186" s="95" t="n">
        <f aca="false">IF(AD186&gt;0, U186/(AD186*24),"no data")</f>
        <v>0.983465608465608</v>
      </c>
      <c r="AF186" s="96" t="n">
        <f aca="false">IF(Q186&gt;0,Q186/24,"no data")</f>
        <v>146.916666666667</v>
      </c>
      <c r="AG186" s="95" t="n">
        <f aca="false">IF(T186&gt;0,(T186/Q186),"no data")</f>
        <v>0.815938740782757</v>
      </c>
      <c r="AH186" s="97" t="n">
        <f aca="false">(1440-((V186*W186)+(X186*Y186)+(Z186*AA186))/(V186+X186+Z186))/1440</f>
        <v>1</v>
      </c>
      <c r="AI186" s="98" t="n">
        <f aca="false">IF(T186&gt;0,(1440-((W186*V186+AS186*AT186)+(Y186*X186+AU186*AV186)+(Z186*AA186+AW186*AX186))/(V186+X186+Z186))/1440,"no data")</f>
        <v>0.866197183098592</v>
      </c>
      <c r="AJ186" s="110" t="n">
        <v>8</v>
      </c>
      <c r="AK186" s="230" t="n">
        <v>139.19</v>
      </c>
      <c r="AL186" s="101" t="n">
        <f aca="false">AJ186*AK186</f>
        <v>1113.52</v>
      </c>
      <c r="AM186" s="110" t="n">
        <v>25.095</v>
      </c>
      <c r="AN186" s="88" t="n">
        <v>943</v>
      </c>
      <c r="AO186" s="103" t="n">
        <f aca="false">AM186*AN186</f>
        <v>23664.585</v>
      </c>
      <c r="AP186" s="104" t="n">
        <f aca="false">IF(T186&gt;0,((((AJ186*AK186)+(AM186*AN186))/(T186*1000))*1000000),"no data")</f>
        <v>8612.48001390337</v>
      </c>
      <c r="AQ186" s="86" t="n">
        <f aca="false">R186/24</f>
        <v>122.875</v>
      </c>
      <c r="AR186" s="86"/>
      <c r="AS186" s="88" t="n">
        <v>0</v>
      </c>
      <c r="AT186" s="106" t="n">
        <v>0</v>
      </c>
      <c r="AU186" s="106" t="n">
        <v>0</v>
      </c>
      <c r="AV186" s="88" t="n">
        <v>0</v>
      </c>
      <c r="AW186" s="106" t="n">
        <v>19</v>
      </c>
      <c r="AX186" s="88" t="n">
        <v>1440</v>
      </c>
      <c r="AY186" s="88" t="n">
        <v>0</v>
      </c>
      <c r="BA186" s="107" t="n">
        <v>991</v>
      </c>
      <c r="BB186" s="107" t="n">
        <v>993</v>
      </c>
      <c r="BC186" s="107" t="n">
        <v>990</v>
      </c>
      <c r="BD186" s="107" t="n">
        <f aca="false">BB186-BA186</f>
        <v>2</v>
      </c>
      <c r="BE186" s="107" t="n">
        <f aca="false">AP186</f>
        <v>8612.48001390337</v>
      </c>
      <c r="BF186" s="108" t="n">
        <v>41.25</v>
      </c>
      <c r="BG186" s="109" t="n">
        <v>0</v>
      </c>
      <c r="BH186" s="110" t="n">
        <v>0</v>
      </c>
      <c r="BI186" s="111" t="n">
        <v>29.5</v>
      </c>
      <c r="BJ186" s="112" t="n">
        <v>26.8</v>
      </c>
      <c r="BK186" s="112" t="n">
        <v>22.11</v>
      </c>
      <c r="BL186" s="112" t="n">
        <v>23.71</v>
      </c>
      <c r="BM186" s="112" t="n">
        <v>980.5</v>
      </c>
      <c r="BN186" s="111" t="n">
        <v>50.13</v>
      </c>
      <c r="BO186" s="113" t="n">
        <v>0.9327</v>
      </c>
      <c r="BP186" s="108" t="n">
        <v>96.42</v>
      </c>
      <c r="BQ186" s="108" t="n">
        <v>87.1</v>
      </c>
      <c r="BR186" s="108"/>
      <c r="BS186" s="107" t="n">
        <v>12729</v>
      </c>
      <c r="BT186" s="107" t="n">
        <v>12634</v>
      </c>
      <c r="BU186" s="234" t="n">
        <f aca="false">BT186-BS186</f>
        <v>-95</v>
      </c>
      <c r="BV186" s="107" t="n">
        <v>0</v>
      </c>
      <c r="BW186" s="233" t="n">
        <v>0</v>
      </c>
      <c r="BX186" s="233" t="n">
        <v>0</v>
      </c>
      <c r="BY186" s="235"/>
      <c r="BZ186" s="108" t="n">
        <v>24</v>
      </c>
      <c r="CA186" s="108" t="n">
        <v>9.5</v>
      </c>
    </row>
    <row r="187" customFormat="false" ht="13.8" hidden="false" customHeight="false" outlineLevel="0" collapsed="false">
      <c r="A187" s="226"/>
      <c r="B187" s="85" t="n">
        <v>42917</v>
      </c>
      <c r="C187" s="86" t="n">
        <v>92.6</v>
      </c>
      <c r="D187" s="214" t="n">
        <v>0.672</v>
      </c>
      <c r="E187" s="88" t="n">
        <v>99</v>
      </c>
      <c r="F187" s="88" t="n">
        <v>84</v>
      </c>
      <c r="G187" s="89" t="n">
        <v>24</v>
      </c>
      <c r="H187" s="89" t="n">
        <v>0</v>
      </c>
      <c r="I187" s="89" t="n">
        <v>24</v>
      </c>
      <c r="J187" s="89" t="n">
        <v>0</v>
      </c>
      <c r="K187" s="90" t="n">
        <v>0</v>
      </c>
      <c r="L187" s="90" t="n">
        <v>0</v>
      </c>
      <c r="M187" s="90" t="n">
        <v>0</v>
      </c>
      <c r="N187" s="90" t="n">
        <v>0</v>
      </c>
      <c r="O187" s="90" t="n">
        <v>0</v>
      </c>
      <c r="P187" s="90" t="n">
        <v>0</v>
      </c>
      <c r="Q187" s="90" t="n">
        <v>3465</v>
      </c>
      <c r="R187" s="91" t="n">
        <v>2896</v>
      </c>
      <c r="S187" s="91" t="n">
        <v>2896</v>
      </c>
      <c r="T187" s="92" t="n">
        <v>2824</v>
      </c>
      <c r="U187" s="92" t="n">
        <v>2925</v>
      </c>
      <c r="V187" s="89" t="n">
        <v>40</v>
      </c>
      <c r="W187" s="89" t="n">
        <v>0</v>
      </c>
      <c r="X187" s="89" t="n">
        <v>41</v>
      </c>
      <c r="Y187" s="89" t="n">
        <v>0</v>
      </c>
      <c r="Z187" s="89" t="n">
        <v>60</v>
      </c>
      <c r="AA187" s="88" t="n">
        <v>0</v>
      </c>
      <c r="AB187" s="93" t="n">
        <f aca="false">U187-T187+AY187</f>
        <v>101</v>
      </c>
      <c r="AC187" s="94" t="n">
        <f aca="false">T187-S187</f>
        <v>-72</v>
      </c>
      <c r="AD187" s="88" t="n">
        <v>125</v>
      </c>
      <c r="AE187" s="95" t="n">
        <f aca="false">IF(AD187&gt;0, U187/(AD187*24),"no data")</f>
        <v>0.975</v>
      </c>
      <c r="AF187" s="96" t="n">
        <f aca="false">IF(Q187&gt;0,Q187/24,"no data")</f>
        <v>144.375</v>
      </c>
      <c r="AG187" s="95" t="n">
        <f aca="false">IF(T187&gt;0,(T187/Q187),"no data")</f>
        <v>0.815007215007215</v>
      </c>
      <c r="AH187" s="97" t="n">
        <f aca="false">(1440-((V187*W187)+(X187*Y187)+(Z187*AA187))/(V187+X187+Z187))/1440</f>
        <v>1</v>
      </c>
      <c r="AI187" s="98" t="n">
        <f aca="false">IF(T187&gt;0,(1440-((W187*V187+AS187*AT187)+(Y187*X187+AU187*AV187)+(Z187*AA187+AW187*AX187))/(V187+X187+Z187))/1440,"no data")</f>
        <v>0.865248226950355</v>
      </c>
      <c r="AJ187" s="242" t="n">
        <v>8.064</v>
      </c>
      <c r="AK187" s="100" t="n">
        <v>139.94</v>
      </c>
      <c r="AL187" s="101" t="n">
        <f aca="false">AJ187*AK187</f>
        <v>1128.47616</v>
      </c>
      <c r="AM187" s="99" t="n">
        <v>24.891</v>
      </c>
      <c r="AN187" s="102" t="n">
        <v>945</v>
      </c>
      <c r="AO187" s="103" t="n">
        <f aca="false">AM187*AN187</f>
        <v>23521.995</v>
      </c>
      <c r="AP187" s="104" t="n">
        <f aca="false">IF(T187&gt;0,((((AJ187*AK187)+(AM187*AN187))/(T187*1000))*1000000),"no data")</f>
        <v>8728.92038243626</v>
      </c>
      <c r="AQ187" s="86" t="n">
        <f aca="false">R187/24</f>
        <v>120.666666666667</v>
      </c>
      <c r="AR187" s="86"/>
      <c r="AS187" s="88" t="n">
        <v>0</v>
      </c>
      <c r="AT187" s="106" t="n">
        <v>0</v>
      </c>
      <c r="AU187" s="106" t="n">
        <v>0</v>
      </c>
      <c r="AV187" s="88" t="n">
        <v>0</v>
      </c>
      <c r="AW187" s="106" t="n">
        <v>19</v>
      </c>
      <c r="AX187" s="88" t="n">
        <v>1440</v>
      </c>
      <c r="AY187" s="88" t="n">
        <v>0</v>
      </c>
      <c r="BA187" s="107" t="n">
        <v>963</v>
      </c>
      <c r="BB187" s="107" t="n">
        <v>981</v>
      </c>
      <c r="BC187" s="107" t="n">
        <v>981</v>
      </c>
      <c r="BD187" s="107" t="n">
        <f aca="false">BB187-BA187</f>
        <v>18</v>
      </c>
      <c r="BE187" s="107" t="n">
        <f aca="false">AP187</f>
        <v>8728.92038243626</v>
      </c>
      <c r="BF187" s="108" t="n">
        <f aca="false">BC187/24</f>
        <v>40.875</v>
      </c>
      <c r="BG187" s="109" t="n">
        <v>0</v>
      </c>
      <c r="BH187" s="110" t="n">
        <v>0</v>
      </c>
      <c r="BI187" s="111" t="n">
        <v>28.8</v>
      </c>
      <c r="BJ187" s="112" t="n">
        <v>26.3</v>
      </c>
      <c r="BK187" s="112" t="n">
        <v>21.9</v>
      </c>
      <c r="BL187" s="112" t="n">
        <v>23.8</v>
      </c>
      <c r="BM187" s="112" t="n">
        <v>979.7</v>
      </c>
      <c r="BN187" s="111" t="n">
        <v>50.11</v>
      </c>
      <c r="BO187" s="113" t="n">
        <v>0.933</v>
      </c>
      <c r="BP187" s="108" t="n">
        <v>95.2</v>
      </c>
      <c r="BQ187" s="108" t="n">
        <v>87</v>
      </c>
      <c r="BR187" s="111" t="n">
        <f aca="false">BQ187-BP187</f>
        <v>-8.2</v>
      </c>
      <c r="BS187" s="107" t="n">
        <v>12850</v>
      </c>
      <c r="BT187" s="107" t="n">
        <v>12739</v>
      </c>
      <c r="BU187" s="234" t="n">
        <f aca="false">BT187-BS187</f>
        <v>-111</v>
      </c>
      <c r="BV187" s="107" t="n">
        <v>0</v>
      </c>
      <c r="BW187" s="233" t="n">
        <v>0</v>
      </c>
      <c r="BX187" s="233" t="n">
        <v>0</v>
      </c>
      <c r="BY187" s="235"/>
      <c r="BZ187" s="108" t="n">
        <v>24</v>
      </c>
      <c r="CA187" s="108" t="n">
        <v>0</v>
      </c>
    </row>
    <row r="188" customFormat="false" ht="12.75" hidden="false" customHeight="true" outlineLevel="0" collapsed="false">
      <c r="A188" s="226" t="s">
        <v>113</v>
      </c>
      <c r="B188" s="85" t="n">
        <v>42918</v>
      </c>
      <c r="C188" s="125" t="n">
        <v>95.4</v>
      </c>
      <c r="D188" s="126" t="n">
        <v>0.634</v>
      </c>
      <c r="E188" s="127" t="n">
        <v>103</v>
      </c>
      <c r="F188" s="127" t="n">
        <v>86</v>
      </c>
      <c r="G188" s="128" t="n">
        <v>24</v>
      </c>
      <c r="H188" s="128" t="n">
        <v>0</v>
      </c>
      <c r="I188" s="128" t="n">
        <v>24</v>
      </c>
      <c r="J188" s="128" t="n">
        <v>0</v>
      </c>
      <c r="K188" s="129" t="n">
        <v>0</v>
      </c>
      <c r="L188" s="129" t="n">
        <v>0</v>
      </c>
      <c r="M188" s="129" t="n">
        <v>0</v>
      </c>
      <c r="N188" s="129" t="n">
        <v>0</v>
      </c>
      <c r="O188" s="129" t="n">
        <v>0</v>
      </c>
      <c r="P188" s="129" t="n">
        <v>0</v>
      </c>
      <c r="Q188" s="130" t="n">
        <v>3446</v>
      </c>
      <c r="R188" s="131" t="n">
        <v>2877</v>
      </c>
      <c r="S188" s="131" t="n">
        <v>2877</v>
      </c>
      <c r="T188" s="132" t="n">
        <v>2811</v>
      </c>
      <c r="U188" s="132" t="n">
        <v>2911</v>
      </c>
      <c r="V188" s="127" t="n">
        <v>40</v>
      </c>
      <c r="W188" s="127" t="n">
        <v>0</v>
      </c>
      <c r="X188" s="127" t="n">
        <v>41</v>
      </c>
      <c r="Y188" s="127" t="n">
        <v>0</v>
      </c>
      <c r="Z188" s="127" t="n">
        <v>60</v>
      </c>
      <c r="AA188" s="127" t="n">
        <v>0</v>
      </c>
      <c r="AB188" s="133" t="n">
        <f aca="false">U188-T188+AY188</f>
        <v>100</v>
      </c>
      <c r="AC188" s="134" t="n">
        <f aca="false">T188-S188</f>
        <v>-66</v>
      </c>
      <c r="AD188" s="127" t="n">
        <v>124</v>
      </c>
      <c r="AE188" s="135" t="n">
        <f aca="false">IF(AD188&gt;0, U188/(AD188*24),"no data")</f>
        <v>0.978158602150538</v>
      </c>
      <c r="AF188" s="136" t="n">
        <f aca="false">IF(Q188&gt;0,Q188/24,"no data")</f>
        <v>143.583333333333</v>
      </c>
      <c r="AG188" s="135" t="n">
        <f aca="false">IF(T188&gt;0,(T188/Q188),"no data")</f>
        <v>0.815728380731283</v>
      </c>
      <c r="AH188" s="137" t="n">
        <f aca="false">(1440-((V188*W188)+(X188*Y188)+(Z188*AA188))/(V188+X188+Z188))/1440</f>
        <v>1</v>
      </c>
      <c r="AI188" s="138" t="n">
        <f aca="false">IF(T188&gt;0,(1440-((W188*V188+AS188*AT188)+(Y188*X188+AU188*AV188)+(Z188*AA188+AW188*AX188))/(V188+X188+Z188))/1440,"no data")</f>
        <v>0.865248226950355</v>
      </c>
      <c r="AJ188" s="243" t="n">
        <v>8.095</v>
      </c>
      <c r="AK188" s="244" t="n">
        <v>141.05</v>
      </c>
      <c r="AL188" s="245" t="n">
        <f aca="false">AJ188*AK188</f>
        <v>1141.79975</v>
      </c>
      <c r="AM188" s="243" t="n">
        <v>24.861</v>
      </c>
      <c r="AN188" s="228" t="n">
        <v>945</v>
      </c>
      <c r="AO188" s="140" t="n">
        <f aca="false">AM188*AN188</f>
        <v>23493.645</v>
      </c>
      <c r="AP188" s="141" t="n">
        <f aca="false">IF(T188&gt;0,((((AJ188*AK188)+(AM188*AN188))/(T188*1000))*1000000),"no data")</f>
        <v>8763.94334756315</v>
      </c>
      <c r="AQ188" s="229" t="n">
        <f aca="false">R188/24</f>
        <v>119.875</v>
      </c>
      <c r="AR188" s="229"/>
      <c r="AS188" s="143" t="n">
        <v>0</v>
      </c>
      <c r="AT188" s="127" t="n">
        <v>0</v>
      </c>
      <c r="AU188" s="144" t="n">
        <v>0</v>
      </c>
      <c r="AV188" s="144" t="n">
        <v>0</v>
      </c>
      <c r="AW188" s="127" t="n">
        <v>19</v>
      </c>
      <c r="AX188" s="144" t="n">
        <v>1440</v>
      </c>
      <c r="AY188" s="127" t="n">
        <v>0</v>
      </c>
      <c r="BA188" s="127" t="n">
        <v>962</v>
      </c>
      <c r="BB188" s="127" t="n">
        <v>971</v>
      </c>
      <c r="BC188" s="127" t="n">
        <v>977</v>
      </c>
      <c r="BD188" s="145" t="n">
        <f aca="false">BB188-BA188</f>
        <v>9</v>
      </c>
      <c r="BE188" s="146" t="n">
        <f aca="false">AP188</f>
        <v>8763.94334756315</v>
      </c>
      <c r="BF188" s="147" t="n">
        <f aca="false">BC188/24</f>
        <v>40.7083333333333</v>
      </c>
      <c r="BG188" s="148" t="n">
        <v>0</v>
      </c>
      <c r="BH188" s="149" t="n">
        <v>0</v>
      </c>
      <c r="BI188" s="147" t="n">
        <v>28.6</v>
      </c>
      <c r="BJ188" s="145" t="n">
        <v>26.3</v>
      </c>
      <c r="BK188" s="145" t="n">
        <v>21.8</v>
      </c>
      <c r="BL188" s="145" t="n">
        <v>23.7</v>
      </c>
      <c r="BM188" s="145" t="n">
        <v>978.83</v>
      </c>
      <c r="BN188" s="147" t="n">
        <v>50.1</v>
      </c>
      <c r="BO188" s="150" t="n">
        <v>0.9322</v>
      </c>
      <c r="BP188" s="147" t="n">
        <v>95.5</v>
      </c>
      <c r="BQ188" s="147" t="n">
        <v>86.8</v>
      </c>
      <c r="BR188" s="114" t="n">
        <f aca="false">BQ188-BP188</f>
        <v>-8.7</v>
      </c>
      <c r="BS188" s="145" t="n">
        <v>12839</v>
      </c>
      <c r="BT188" s="145" t="n">
        <v>12755</v>
      </c>
      <c r="BU188" s="116" t="n">
        <f aca="false">BT188-BS188</f>
        <v>-84</v>
      </c>
      <c r="BV188" s="145" t="n">
        <f aca="false">BG188+BH188</f>
        <v>0</v>
      </c>
      <c r="BW188" s="147" t="n">
        <v>0</v>
      </c>
      <c r="BX188" s="147" t="n">
        <v>0</v>
      </c>
      <c r="BZ188" s="147" t="n">
        <v>24</v>
      </c>
      <c r="CA188" s="147" t="n">
        <v>0</v>
      </c>
    </row>
    <row r="189" customFormat="false" ht="13.8" hidden="false" customHeight="false" outlineLevel="0" collapsed="false">
      <c r="A189" s="226"/>
      <c r="B189" s="85" t="n">
        <v>42919</v>
      </c>
      <c r="C189" s="125" t="n">
        <v>96.1</v>
      </c>
      <c r="D189" s="126" t="n">
        <v>0.632</v>
      </c>
      <c r="E189" s="127" t="n">
        <v>105</v>
      </c>
      <c r="F189" s="127" t="n">
        <v>88</v>
      </c>
      <c r="G189" s="128" t="n">
        <v>24</v>
      </c>
      <c r="H189" s="128" t="n">
        <v>0</v>
      </c>
      <c r="I189" s="128" t="n">
        <v>24</v>
      </c>
      <c r="J189" s="128" t="n">
        <v>0</v>
      </c>
      <c r="K189" s="129" t="n">
        <v>0</v>
      </c>
      <c r="L189" s="129" t="n">
        <v>0</v>
      </c>
      <c r="M189" s="129" t="n">
        <v>0</v>
      </c>
      <c r="N189" s="129" t="n">
        <v>0</v>
      </c>
      <c r="O189" s="129" t="n">
        <v>12</v>
      </c>
      <c r="P189" s="129" t="n">
        <v>0</v>
      </c>
      <c r="Q189" s="130" t="n">
        <v>3439</v>
      </c>
      <c r="R189" s="131" t="n">
        <v>3069</v>
      </c>
      <c r="S189" s="131" t="n">
        <v>3069</v>
      </c>
      <c r="T189" s="132" t="n">
        <v>2993</v>
      </c>
      <c r="U189" s="132" t="n">
        <v>3103</v>
      </c>
      <c r="V189" s="127" t="n">
        <v>40</v>
      </c>
      <c r="W189" s="127" t="n">
        <v>0</v>
      </c>
      <c r="X189" s="127" t="n">
        <v>40</v>
      </c>
      <c r="Y189" s="127" t="n">
        <v>0</v>
      </c>
      <c r="Z189" s="127" t="n">
        <v>60</v>
      </c>
      <c r="AA189" s="127" t="n">
        <v>0</v>
      </c>
      <c r="AB189" s="133" t="n">
        <f aca="false">U189-T189+AY189</f>
        <v>110</v>
      </c>
      <c r="AC189" s="134" t="n">
        <f aca="false">T189-S189</f>
        <v>-76</v>
      </c>
      <c r="AD189" s="127" t="n">
        <v>139</v>
      </c>
      <c r="AE189" s="135" t="n">
        <f aca="false">IF(AD189&gt;0, U189/(AD189*24),"no data")</f>
        <v>0.93015587529976</v>
      </c>
      <c r="AF189" s="136" t="n">
        <f aca="false">IF(Q189&gt;0,Q189/24,"no data")</f>
        <v>143.291666666667</v>
      </c>
      <c r="AG189" s="135" t="n">
        <f aca="false">IF(T189&gt;0,(T189/Q189),"no data")</f>
        <v>0.870311136958418</v>
      </c>
      <c r="AH189" s="137" t="n">
        <f aca="false">(1440-((V189*W189)+(X189*Y189)+(Z189*AA189))/(V189+X189+Z189))/1440</f>
        <v>1</v>
      </c>
      <c r="AI189" s="138" t="n">
        <f aca="false">IF(T189&gt;0,(1440-((W189*V189+AS189*AT189)+(Y189*X189+AU189*AV189)+(Z189*AA189+AW189*AX189))/(V189+X189+Z189))/1440,"no data")</f>
        <v>0.932142857142857</v>
      </c>
      <c r="AJ189" s="243" t="n">
        <v>8.092</v>
      </c>
      <c r="AK189" s="246" t="n">
        <v>138.64</v>
      </c>
      <c r="AL189" s="245" t="n">
        <f aca="false">AJ189*AK189</f>
        <v>1121.87488</v>
      </c>
      <c r="AM189" s="243" t="n">
        <v>26.781</v>
      </c>
      <c r="AN189" s="228" t="n">
        <v>945</v>
      </c>
      <c r="AO189" s="140" t="n">
        <f aca="false">AM189*AN189</f>
        <v>25308.045</v>
      </c>
      <c r="AP189" s="141" t="n">
        <f aca="false">IF(T189&gt;0,((((AJ189*AK189)+(AM189*AN189))/(T189*1000))*1000000),"no data")</f>
        <v>8830.57797527564</v>
      </c>
      <c r="AQ189" s="229" t="n">
        <f aca="false">R189/24</f>
        <v>127.875</v>
      </c>
      <c r="AR189" s="229"/>
      <c r="AS189" s="143" t="n">
        <v>0</v>
      </c>
      <c r="AT189" s="127" t="n">
        <v>0</v>
      </c>
      <c r="AU189" s="144" t="n">
        <v>0</v>
      </c>
      <c r="AV189" s="144" t="n">
        <v>0</v>
      </c>
      <c r="AW189" s="127" t="n">
        <v>19</v>
      </c>
      <c r="AX189" s="144" t="n">
        <v>720</v>
      </c>
      <c r="AY189" s="127" t="n">
        <v>0</v>
      </c>
      <c r="BA189" s="127" t="n">
        <v>959</v>
      </c>
      <c r="BB189" s="127" t="n">
        <v>968</v>
      </c>
      <c r="BC189" s="127" t="n">
        <v>1176</v>
      </c>
      <c r="BD189" s="145" t="n">
        <f aca="false">BB189-BA189</f>
        <v>9</v>
      </c>
      <c r="BE189" s="146" t="n">
        <f aca="false">AP189</f>
        <v>8830.57797527564</v>
      </c>
      <c r="BF189" s="147" t="n">
        <f aca="false">BC189/24</f>
        <v>49</v>
      </c>
      <c r="BG189" s="148" t="n">
        <v>1.175</v>
      </c>
      <c r="BH189" s="149" t="n">
        <v>1.141</v>
      </c>
      <c r="BI189" s="147" t="n">
        <v>28.5</v>
      </c>
      <c r="BJ189" s="145" t="n">
        <v>26.2</v>
      </c>
      <c r="BK189" s="145" t="n">
        <v>21.8</v>
      </c>
      <c r="BL189" s="145" t="n">
        <v>23.6</v>
      </c>
      <c r="BM189" s="145" t="n">
        <v>978.6</v>
      </c>
      <c r="BN189" s="145" t="n">
        <v>50.13</v>
      </c>
      <c r="BO189" s="150" t="n">
        <v>0.933</v>
      </c>
      <c r="BP189" s="147" t="n">
        <v>95.6</v>
      </c>
      <c r="BQ189" s="147" t="n">
        <v>86.8</v>
      </c>
      <c r="BR189" s="114" t="n">
        <f aca="false">BQ189-BP189</f>
        <v>-8.8</v>
      </c>
      <c r="BS189" s="145" t="n">
        <v>12847</v>
      </c>
      <c r="BT189" s="145" t="n">
        <v>12796</v>
      </c>
      <c r="BU189" s="116" t="n">
        <f aca="false">BT189-BS189</f>
        <v>-51</v>
      </c>
      <c r="BV189" s="145" t="n">
        <f aca="false">BG189+BH189</f>
        <v>2.316</v>
      </c>
      <c r="BW189" s="147" t="n">
        <v>12</v>
      </c>
      <c r="BX189" s="147" t="n">
        <v>12</v>
      </c>
      <c r="BZ189" s="147" t="n">
        <v>24</v>
      </c>
      <c r="CA189" s="147" t="n">
        <v>6.72</v>
      </c>
    </row>
    <row r="190" customFormat="false" ht="13.8" hidden="false" customHeight="false" outlineLevel="0" collapsed="false">
      <c r="A190" s="226"/>
      <c r="B190" s="85" t="n">
        <v>42920</v>
      </c>
      <c r="C190" s="125" t="n">
        <v>93.8</v>
      </c>
      <c r="D190" s="126" t="n">
        <v>0.641</v>
      </c>
      <c r="E190" s="127" t="n">
        <v>100</v>
      </c>
      <c r="F190" s="127" t="n">
        <v>86</v>
      </c>
      <c r="G190" s="128" t="n">
        <v>11</v>
      </c>
      <c r="H190" s="128" t="n">
        <v>29</v>
      </c>
      <c r="I190" s="128" t="n">
        <v>12</v>
      </c>
      <c r="J190" s="128" t="n">
        <v>9</v>
      </c>
      <c r="K190" s="129" t="n">
        <v>0</v>
      </c>
      <c r="L190" s="129" t="n">
        <v>0</v>
      </c>
      <c r="M190" s="129" t="n">
        <v>0</v>
      </c>
      <c r="N190" s="129" t="n">
        <v>0</v>
      </c>
      <c r="O190" s="129" t="n">
        <v>0</v>
      </c>
      <c r="P190" s="129" t="n">
        <v>0</v>
      </c>
      <c r="Q190" s="130" t="n">
        <v>3459</v>
      </c>
      <c r="R190" s="131" t="n">
        <v>1734</v>
      </c>
      <c r="S190" s="131" t="n">
        <v>1734</v>
      </c>
      <c r="T190" s="132" t="n">
        <v>1416</v>
      </c>
      <c r="U190" s="132" t="n">
        <v>1465</v>
      </c>
      <c r="V190" s="127" t="n">
        <v>40</v>
      </c>
      <c r="W190" s="127" t="n">
        <v>727</v>
      </c>
      <c r="X190" s="127" t="n">
        <v>41</v>
      </c>
      <c r="Y190" s="127" t="n">
        <v>693</v>
      </c>
      <c r="Z190" s="127" t="n">
        <v>60</v>
      </c>
      <c r="AA190" s="127" t="n">
        <v>695</v>
      </c>
      <c r="AB190" s="133" t="n">
        <f aca="false">U190-T190+AY190</f>
        <v>65</v>
      </c>
      <c r="AC190" s="134" t="n">
        <f aca="false">T190-S190</f>
        <v>-318</v>
      </c>
      <c r="AD190" s="127" t="n">
        <v>123</v>
      </c>
      <c r="AE190" s="135" t="n">
        <f aca="false">IF(AD190&gt;0, U190/(AD190*24),"no data")</f>
        <v>0.496273712737127</v>
      </c>
      <c r="AF190" s="136" t="n">
        <f aca="false">IF(Q190&gt;0,Q190/24,"no data")</f>
        <v>144.125</v>
      </c>
      <c r="AG190" s="135" t="n">
        <f aca="false">IF(T190&gt;0,(T190/Q190),"no data")</f>
        <v>0.409366869037294</v>
      </c>
      <c r="AH190" s="137" t="n">
        <f aca="false">(1440-((V190*W190)+(X190*Y190)+(Z190*AA190))/(V190+X190+Z190))/1440</f>
        <v>0.511460795902285</v>
      </c>
      <c r="AI190" s="138" t="n">
        <f aca="false">IF(T190&gt;0,(1440-((W190*V190+AS190*AT190)+(Y190*X190+AU190*AV190)+(Z190*AA190+AW190*AX190))/(V190+X190+Z190))/1440,"no data")</f>
        <v>0.434407013396375</v>
      </c>
      <c r="AJ190" s="243" t="n">
        <v>4.172</v>
      </c>
      <c r="AK190" s="246" t="n">
        <v>136.6</v>
      </c>
      <c r="AL190" s="245" t="n">
        <f aca="false">AJ190*AK190</f>
        <v>569.8952</v>
      </c>
      <c r="AM190" s="243" t="n">
        <v>12.811</v>
      </c>
      <c r="AN190" s="228" t="n">
        <v>945</v>
      </c>
      <c r="AO190" s="140" t="n">
        <f aca="false">AM190*AN190</f>
        <v>12106.395</v>
      </c>
      <c r="AP190" s="141" t="n">
        <f aca="false">IF(T190&gt;0,((((AJ190*AK190)+(AM190*AN190))/(T190*1000))*1000000),"no data")</f>
        <v>8952.18234463277</v>
      </c>
      <c r="AQ190" s="146" t="n">
        <f aca="false">R190/24</f>
        <v>72.25</v>
      </c>
      <c r="AR190" s="146"/>
      <c r="AS190" s="152" t="n">
        <v>0</v>
      </c>
      <c r="AT190" s="127" t="n">
        <v>0</v>
      </c>
      <c r="AU190" s="144" t="n">
        <v>0</v>
      </c>
      <c r="AV190" s="144" t="n">
        <v>0</v>
      </c>
      <c r="AW190" s="127" t="n">
        <v>21</v>
      </c>
      <c r="AX190" s="144" t="n">
        <v>745</v>
      </c>
      <c r="AY190" s="127" t="n">
        <v>16</v>
      </c>
      <c r="BA190" s="127" t="n">
        <v>472</v>
      </c>
      <c r="BB190" s="127" t="n">
        <v>501</v>
      </c>
      <c r="BC190" s="127" t="n">
        <v>492</v>
      </c>
      <c r="BD190" s="145" t="n">
        <f aca="false">BB190-BA190</f>
        <v>29</v>
      </c>
      <c r="BE190" s="146" t="n">
        <f aca="false">AP190</f>
        <v>8952.18234463277</v>
      </c>
      <c r="BF190" s="147" t="n">
        <f aca="false">BC190/24</f>
        <v>20.5</v>
      </c>
      <c r="BG190" s="148" t="n">
        <v>0</v>
      </c>
      <c r="BH190" s="149" t="n">
        <v>0</v>
      </c>
      <c r="BI190" s="147" t="n">
        <v>25.84</v>
      </c>
      <c r="BJ190" s="145" t="n">
        <v>13.06</v>
      </c>
      <c r="BK190" s="145" t="n">
        <v>11.35</v>
      </c>
      <c r="BL190" s="145" t="n">
        <v>12.18</v>
      </c>
      <c r="BM190" s="145" t="n">
        <v>97.46</v>
      </c>
      <c r="BN190" s="145" t="n">
        <v>50.07</v>
      </c>
      <c r="BO190" s="150" t="n">
        <v>0.9334</v>
      </c>
      <c r="BP190" s="147" t="n">
        <v>95.74</v>
      </c>
      <c r="BQ190" s="147" t="n">
        <v>86.92</v>
      </c>
      <c r="BR190" s="114" t="n">
        <f aca="false">BQ190-BP190</f>
        <v>-8.81999999999999</v>
      </c>
      <c r="BS190" s="145" t="n">
        <v>12801</v>
      </c>
      <c r="BT190" s="145" t="n">
        <v>12693</v>
      </c>
      <c r="BU190" s="116" t="n">
        <f aca="false">BT190-BS190</f>
        <v>-108</v>
      </c>
      <c r="BV190" s="145" t="n">
        <f aca="false">BG190+BH190</f>
        <v>0</v>
      </c>
      <c r="BW190" s="147" t="n">
        <v>0</v>
      </c>
      <c r="BX190" s="147" t="n">
        <v>0</v>
      </c>
      <c r="BZ190" s="147" t="n">
        <v>11.48</v>
      </c>
      <c r="CA190" s="147" t="n">
        <v>0</v>
      </c>
    </row>
    <row r="191" customFormat="false" ht="13.8" hidden="false" customHeight="false" outlineLevel="0" collapsed="false">
      <c r="A191" s="226"/>
      <c r="B191" s="85" t="n">
        <v>42921</v>
      </c>
      <c r="C191" s="125" t="n">
        <v>92.1</v>
      </c>
      <c r="D191" s="126" t="n">
        <v>0.678</v>
      </c>
      <c r="E191" s="153" t="n">
        <v>99</v>
      </c>
      <c r="F191" s="153" t="n">
        <v>87</v>
      </c>
      <c r="G191" s="128" t="n">
        <v>0</v>
      </c>
      <c r="H191" s="128" t="n">
        <v>0</v>
      </c>
      <c r="I191" s="128" t="n">
        <v>0</v>
      </c>
      <c r="J191" s="128" t="n">
        <v>48</v>
      </c>
      <c r="K191" s="129" t="n">
        <v>0</v>
      </c>
      <c r="L191" s="129" t="n">
        <v>0</v>
      </c>
      <c r="M191" s="129" t="n">
        <v>0</v>
      </c>
      <c r="N191" s="129" t="n">
        <v>0</v>
      </c>
      <c r="O191" s="129" t="n">
        <v>0</v>
      </c>
      <c r="P191" s="129" t="n">
        <v>0</v>
      </c>
      <c r="Q191" s="130" t="n">
        <v>3474</v>
      </c>
      <c r="R191" s="131" t="n">
        <v>3326</v>
      </c>
      <c r="S191" s="131" t="n">
        <v>3326</v>
      </c>
      <c r="T191" s="132" t="n">
        <v>86</v>
      </c>
      <c r="U191" s="132" t="n">
        <v>94</v>
      </c>
      <c r="V191" s="127" t="n">
        <v>40</v>
      </c>
      <c r="W191" s="153" t="n">
        <v>1440</v>
      </c>
      <c r="X191" s="153" t="n">
        <v>41</v>
      </c>
      <c r="Y191" s="153" t="n">
        <v>1293</v>
      </c>
      <c r="Z191" s="153" t="n">
        <v>60</v>
      </c>
      <c r="AA191" s="153" t="n">
        <v>1388</v>
      </c>
      <c r="AB191" s="133" t="n">
        <f aca="false">U191-T191+AY191</f>
        <v>34</v>
      </c>
      <c r="AC191" s="134" t="n">
        <f aca="false">T191-S191</f>
        <v>-3240</v>
      </c>
      <c r="AD191" s="127" t="n">
        <v>55</v>
      </c>
      <c r="AE191" s="135" t="n">
        <f aca="false">IF(AD191&gt;0, U191/(AD191*24),"no data")</f>
        <v>0.0712121212121212</v>
      </c>
      <c r="AF191" s="136" t="n">
        <f aca="false">IF(Q191&gt;0,Q191/24,"no data")</f>
        <v>144.75</v>
      </c>
      <c r="AG191" s="135" t="n">
        <f aca="false">IF(T191&gt;0,(T191/Q191),"no data")</f>
        <v>0.02475532527346</v>
      </c>
      <c r="AH191" s="137" t="n">
        <f aca="false">(1440-((V191*W191)+(X191*Y191)+(Z191*AA191))/(V191+X191+Z191))/1440</f>
        <v>0.0450502364066194</v>
      </c>
      <c r="AI191" s="138" t="n">
        <f aca="false">IF(T191&gt;0,(1440-((W191*V191+AS191*AT191)+(Y191*X191+AU191*AV191)+(Z191*AA191+AW191*AX191))/(V191+X191+Z191))/1440,"no data")</f>
        <v>0.0279550827423168</v>
      </c>
      <c r="AJ191" s="243" t="n">
        <v>0.637</v>
      </c>
      <c r="AK191" s="246" t="n">
        <v>149.73</v>
      </c>
      <c r="AL191" s="245" t="n">
        <f aca="false">AJ191*AK191</f>
        <v>95.37801</v>
      </c>
      <c r="AM191" s="243" t="n">
        <v>1.321</v>
      </c>
      <c r="AN191" s="228" t="n">
        <v>940</v>
      </c>
      <c r="AO191" s="140" t="n">
        <f aca="false">AM191*AN191</f>
        <v>1241.74</v>
      </c>
      <c r="AP191" s="141" t="n">
        <f aca="false">IF(T191&gt;0,((((AJ191*AK191)+(AM191*AN191))/(T191*1000))*1000000),"no data")</f>
        <v>15547.8838372093</v>
      </c>
      <c r="AQ191" s="154" t="n">
        <f aca="false">R191/24</f>
        <v>138.583333333333</v>
      </c>
      <c r="AR191" s="154"/>
      <c r="AS191" s="127" t="n">
        <v>0</v>
      </c>
      <c r="AT191" s="144" t="n">
        <v>0</v>
      </c>
      <c r="AU191" s="144" t="n">
        <v>13</v>
      </c>
      <c r="AV191" s="127" t="n">
        <v>99</v>
      </c>
      <c r="AW191" s="144" t="n">
        <v>42</v>
      </c>
      <c r="AX191" s="127" t="n">
        <v>52</v>
      </c>
      <c r="AY191" s="127" t="n">
        <v>26</v>
      </c>
      <c r="BA191" s="145" t="n">
        <v>0</v>
      </c>
      <c r="BB191" s="145" t="n">
        <v>79</v>
      </c>
      <c r="BC191" s="155" t="n">
        <v>15</v>
      </c>
      <c r="BD191" s="145" t="n">
        <f aca="false">BB191-BA191</f>
        <v>79</v>
      </c>
      <c r="BE191" s="147" t="n">
        <f aca="false">AP191</f>
        <v>15547.8838372093</v>
      </c>
      <c r="BF191" s="147" t="n">
        <f aca="false">BC191/24</f>
        <v>0.625</v>
      </c>
      <c r="BG191" s="148" t="n">
        <v>0</v>
      </c>
      <c r="BH191" s="149" t="n">
        <v>0</v>
      </c>
      <c r="BI191" s="147" t="n">
        <v>0</v>
      </c>
      <c r="BJ191" s="145" t="n">
        <v>0</v>
      </c>
      <c r="BK191" s="145" t="n">
        <v>3.22</v>
      </c>
      <c r="BL191" s="145" t="n">
        <v>2.16</v>
      </c>
      <c r="BM191" s="145" t="n">
        <v>978.25</v>
      </c>
      <c r="BN191" s="145" t="n">
        <v>50.1</v>
      </c>
      <c r="BO191" s="150" t="n">
        <v>0.9286</v>
      </c>
      <c r="BP191" s="147" t="n">
        <v>0</v>
      </c>
      <c r="BQ191" s="147" t="n">
        <v>87.62</v>
      </c>
      <c r="BR191" s="114" t="n">
        <f aca="false">BQ191-BP191</f>
        <v>87.62</v>
      </c>
      <c r="BS191" s="145" t="n">
        <v>0</v>
      </c>
      <c r="BT191" s="145" t="n">
        <v>13619</v>
      </c>
      <c r="BU191" s="116" t="n">
        <f aca="false">BT191-BS191</f>
        <v>13619</v>
      </c>
      <c r="BV191" s="145" t="n">
        <f aca="false">BG191+BH191</f>
        <v>0</v>
      </c>
      <c r="BW191" s="147" t="n">
        <v>0</v>
      </c>
      <c r="BX191" s="147" t="n">
        <v>0</v>
      </c>
      <c r="BZ191" s="147" t="n">
        <v>0</v>
      </c>
      <c r="CA191" s="147" t="n">
        <v>0.5</v>
      </c>
    </row>
    <row r="192" customFormat="false" ht="13.8" hidden="false" customHeight="false" outlineLevel="0" collapsed="false">
      <c r="A192" s="226"/>
      <c r="B192" s="85" t="n">
        <v>42922</v>
      </c>
      <c r="C192" s="125" t="n">
        <v>90.2</v>
      </c>
      <c r="D192" s="126" t="n">
        <v>0.712</v>
      </c>
      <c r="E192" s="127" t="n">
        <v>101</v>
      </c>
      <c r="F192" s="127" t="n">
        <v>80</v>
      </c>
      <c r="G192" s="127" t="n">
        <v>22</v>
      </c>
      <c r="H192" s="127" t="n">
        <v>12</v>
      </c>
      <c r="I192" s="127" t="n">
        <v>24</v>
      </c>
      <c r="J192" s="127" t="n">
        <v>0</v>
      </c>
      <c r="K192" s="129" t="n">
        <v>0</v>
      </c>
      <c r="L192" s="129" t="n">
        <v>0</v>
      </c>
      <c r="M192" s="129" t="n">
        <v>0</v>
      </c>
      <c r="N192" s="129" t="n">
        <v>0</v>
      </c>
      <c r="O192" s="129" t="n">
        <v>0</v>
      </c>
      <c r="P192" s="129" t="n">
        <v>0</v>
      </c>
      <c r="Q192" s="130" t="n">
        <v>3500</v>
      </c>
      <c r="R192" s="131" t="n">
        <v>2827</v>
      </c>
      <c r="S192" s="131" t="n">
        <v>2827</v>
      </c>
      <c r="T192" s="132" t="n">
        <v>2762</v>
      </c>
      <c r="U192" s="132" t="n">
        <v>2863</v>
      </c>
      <c r="V192" s="127" t="n">
        <v>39</v>
      </c>
      <c r="W192" s="127" t="n">
        <v>67</v>
      </c>
      <c r="X192" s="127" t="n">
        <v>41</v>
      </c>
      <c r="Y192" s="127" t="n">
        <v>0</v>
      </c>
      <c r="Z192" s="127" t="n">
        <v>60</v>
      </c>
      <c r="AA192" s="127" t="n">
        <v>0</v>
      </c>
      <c r="AB192" s="133" t="n">
        <f aca="false">U192-T192+AY192</f>
        <v>101</v>
      </c>
      <c r="AC192" s="134" t="n">
        <f aca="false">T192-S192</f>
        <v>-65</v>
      </c>
      <c r="AD192" s="127" t="n">
        <v>127</v>
      </c>
      <c r="AE192" s="135" t="n">
        <f aca="false">IF(AD192&gt;0, U192/(AD192*24),"no data")</f>
        <v>0.939304461942257</v>
      </c>
      <c r="AF192" s="136" t="n">
        <f aca="false">IF(Q192&gt;0,Q192/24,"no data")</f>
        <v>145.833333333333</v>
      </c>
      <c r="AG192" s="135" t="n">
        <f aca="false">IF(T192&gt;0,(T192/Q192),"no data")</f>
        <v>0.789142857142857</v>
      </c>
      <c r="AH192" s="137" t="n">
        <f aca="false">(1440-((V192*W192)+(X192*Y192)+(Z192*AA192))/(V192+X192+Z192))/1440</f>
        <v>0.98703869047619</v>
      </c>
      <c r="AI192" s="138" t="n">
        <f aca="false">IF(T192&gt;0,(1440-((W192*V192+AS192*AT192)+(Y192*X192+AU192*AV192)+(Z192*AA192+AW192*AX192))/(V192+X192+Z192))/1440,"no data")</f>
        <v>0.839300595238095</v>
      </c>
      <c r="AJ192" s="243" t="n">
        <v>8.091</v>
      </c>
      <c r="AK192" s="246" t="n">
        <v>141.89</v>
      </c>
      <c r="AL192" s="245" t="n">
        <f aca="false">AJ192*AK192</f>
        <v>1148.03199</v>
      </c>
      <c r="AM192" s="243" t="n">
        <v>24.687</v>
      </c>
      <c r="AN192" s="228" t="n">
        <v>931</v>
      </c>
      <c r="AO192" s="140" t="n">
        <f aca="false">AM192*AN192</f>
        <v>22983.597</v>
      </c>
      <c r="AP192" s="141" t="n">
        <f aca="false">IF(T192&gt;0,((((AJ192*AK192)+(AM192*AN192))/(T192*1000))*1000000),"no data")</f>
        <v>8737.01266835626</v>
      </c>
      <c r="AQ192" s="154" t="n">
        <f aca="false">R192/24</f>
        <v>117.791666666667</v>
      </c>
      <c r="AR192" s="154"/>
      <c r="AS192" s="127" t="n">
        <v>24</v>
      </c>
      <c r="AT192" s="127" t="n">
        <v>41</v>
      </c>
      <c r="AU192" s="127" t="n">
        <v>0</v>
      </c>
      <c r="AV192" s="127" t="n">
        <v>0</v>
      </c>
      <c r="AW192" s="127" t="n">
        <v>20</v>
      </c>
      <c r="AX192" s="127" t="n">
        <v>1440</v>
      </c>
      <c r="AY192" s="127" t="n">
        <v>0</v>
      </c>
      <c r="BA192" s="145" t="n">
        <v>920</v>
      </c>
      <c r="BB192" s="145" t="n">
        <v>996</v>
      </c>
      <c r="BC192" s="145" t="n">
        <v>947</v>
      </c>
      <c r="BD192" s="145" t="n">
        <f aca="false">BB192-BA192</f>
        <v>76</v>
      </c>
      <c r="BE192" s="147" t="n">
        <f aca="false">AP192</f>
        <v>8737.01266835626</v>
      </c>
      <c r="BF192" s="147" t="n">
        <f aca="false">BC192/24</f>
        <v>39.4583333333333</v>
      </c>
      <c r="BG192" s="148" t="n">
        <v>0</v>
      </c>
      <c r="BH192" s="149" t="n">
        <v>0</v>
      </c>
      <c r="BI192" s="147" t="n">
        <v>25.66</v>
      </c>
      <c r="BJ192" s="145" t="n">
        <v>25.49</v>
      </c>
      <c r="BK192" s="145" t="n">
        <v>22.43</v>
      </c>
      <c r="BL192" s="145" t="n">
        <v>24.12</v>
      </c>
      <c r="BM192" s="145" t="n">
        <v>980.5</v>
      </c>
      <c r="BN192" s="145" t="n">
        <v>50.15</v>
      </c>
      <c r="BO192" s="150" t="n">
        <v>0.9316</v>
      </c>
      <c r="BP192" s="147" t="n">
        <v>95.8</v>
      </c>
      <c r="BQ192" s="147" t="n">
        <v>87.12</v>
      </c>
      <c r="BR192" s="114" t="n">
        <v>12845</v>
      </c>
      <c r="BS192" s="145" t="n">
        <v>12845</v>
      </c>
      <c r="BT192" s="145" t="n">
        <v>12664</v>
      </c>
      <c r="BU192" s="116" t="n">
        <f aca="false">BT192-BS192</f>
        <v>-181</v>
      </c>
      <c r="BV192" s="145" t="n">
        <f aca="false">BG192+BH192</f>
        <v>0</v>
      </c>
      <c r="BW192" s="147" t="n">
        <v>0</v>
      </c>
      <c r="BX192" s="147" t="n">
        <v>0</v>
      </c>
      <c r="BZ192" s="147" t="n">
        <v>21.18</v>
      </c>
      <c r="CA192" s="147" t="n">
        <v>7.25</v>
      </c>
    </row>
    <row r="193" customFormat="false" ht="13.8" hidden="false" customHeight="false" outlineLevel="0" collapsed="false">
      <c r="A193" s="226"/>
      <c r="B193" s="85" t="n">
        <v>42923</v>
      </c>
      <c r="C193" s="125" t="n">
        <v>90.26</v>
      </c>
      <c r="D193" s="126" t="n">
        <v>0.6484</v>
      </c>
      <c r="E193" s="127" t="n">
        <v>100</v>
      </c>
      <c r="F193" s="127" t="n">
        <v>79</v>
      </c>
      <c r="G193" s="127" t="n">
        <v>24</v>
      </c>
      <c r="H193" s="127" t="n">
        <v>0</v>
      </c>
      <c r="I193" s="127" t="n">
        <v>24</v>
      </c>
      <c r="J193" s="127" t="n">
        <v>0</v>
      </c>
      <c r="K193" s="129" t="n">
        <v>0</v>
      </c>
      <c r="L193" s="129" t="n">
        <v>0</v>
      </c>
      <c r="M193" s="129" t="n">
        <v>0</v>
      </c>
      <c r="N193" s="129" t="n">
        <v>0</v>
      </c>
      <c r="O193" s="129" t="n">
        <v>0</v>
      </c>
      <c r="P193" s="129" t="n">
        <v>0</v>
      </c>
      <c r="Q193" s="130" t="n">
        <v>3489</v>
      </c>
      <c r="R193" s="131" t="n">
        <v>2964</v>
      </c>
      <c r="S193" s="131" t="n">
        <v>2964</v>
      </c>
      <c r="T193" s="132" t="n">
        <v>2892</v>
      </c>
      <c r="U193" s="132" t="n">
        <v>2996</v>
      </c>
      <c r="V193" s="127" t="n">
        <v>42</v>
      </c>
      <c r="W193" s="127" t="n">
        <v>0</v>
      </c>
      <c r="X193" s="127" t="n">
        <v>42</v>
      </c>
      <c r="Y193" s="127" t="n">
        <v>0</v>
      </c>
      <c r="Z193" s="127" t="n">
        <v>60</v>
      </c>
      <c r="AA193" s="127" t="n">
        <v>0</v>
      </c>
      <c r="AB193" s="133" t="n">
        <f aca="false">U193-T193+AY193</f>
        <v>104</v>
      </c>
      <c r="AC193" s="134" t="n">
        <f aca="false">T193-S193</f>
        <v>-72</v>
      </c>
      <c r="AD193" s="127" t="n">
        <v>128</v>
      </c>
      <c r="AE193" s="135" t="n">
        <f aca="false">IF(AD193&gt;0, U193/(AD193*24),"no data")</f>
        <v>0.975260416666667</v>
      </c>
      <c r="AF193" s="136" t="n">
        <f aca="false">IF(Q193&gt;0,Q193/24,"no data")</f>
        <v>145.375</v>
      </c>
      <c r="AG193" s="135" t="n">
        <f aca="false">IF(T193&gt;0,(T193/Q193),"no data")</f>
        <v>0.828890799656062</v>
      </c>
      <c r="AH193" s="137" t="n">
        <f aca="false">(1440-((V193*W193)+(X193*Y193)+(Z193*AA193))/(V193+X193+Z193))/1440</f>
        <v>1</v>
      </c>
      <c r="AI193" s="138" t="n">
        <f aca="false">IF(T193&gt;0,(1440-((W193*V193+AS193*AT193)+(Y193*X193+AU193*AV193)+(Z193*AA193+AW193*AX193))/(V193+X193+Z193))/1440,"no data")</f>
        <v>0.875</v>
      </c>
      <c r="AJ193" s="243" t="n">
        <v>8.1</v>
      </c>
      <c r="AK193" s="246" t="n">
        <v>137.53</v>
      </c>
      <c r="AL193" s="245" t="n">
        <f aca="false">AJ193*AK193</f>
        <v>1113.993</v>
      </c>
      <c r="AM193" s="243" t="n">
        <v>25.489</v>
      </c>
      <c r="AN193" s="228" t="n">
        <v>942</v>
      </c>
      <c r="AO193" s="140" t="n">
        <f aca="false">AM193*AN193</f>
        <v>24010.638</v>
      </c>
      <c r="AP193" s="141" t="n">
        <f aca="false">IF(T193&gt;0,((((AJ193*AK193)+(AM193*AN193))/(T193*1000))*1000000),"no data")</f>
        <v>8687.63174273859</v>
      </c>
      <c r="AQ193" s="154" t="n">
        <f aca="false">R193/24</f>
        <v>123.5</v>
      </c>
      <c r="AR193" s="154"/>
      <c r="AS193" s="127" t="n">
        <v>0</v>
      </c>
      <c r="AT193" s="127" t="n">
        <v>0</v>
      </c>
      <c r="AU193" s="127" t="n">
        <v>0</v>
      </c>
      <c r="AV193" s="127" t="n">
        <v>0</v>
      </c>
      <c r="AW193" s="127" t="n">
        <v>18</v>
      </c>
      <c r="AX193" s="127" t="n">
        <v>1440</v>
      </c>
      <c r="AY193" s="127" t="n">
        <v>0</v>
      </c>
      <c r="BA193" s="145" t="n">
        <v>995</v>
      </c>
      <c r="BB193" s="145" t="n">
        <v>1003</v>
      </c>
      <c r="BC193" s="145" t="n">
        <v>998</v>
      </c>
      <c r="BD193" s="145" t="n">
        <f aca="false">BB193-BA193</f>
        <v>8</v>
      </c>
      <c r="BE193" s="147" t="n">
        <f aca="false">AP193</f>
        <v>8687.63174273859</v>
      </c>
      <c r="BF193" s="147" t="n">
        <f aca="false">BC193/24</f>
        <v>41.5833333333333</v>
      </c>
      <c r="BG193" s="148" t="n">
        <v>0</v>
      </c>
      <c r="BH193" s="149" t="n">
        <v>0</v>
      </c>
      <c r="BI193" s="147" t="n">
        <v>29.15</v>
      </c>
      <c r="BJ193" s="145" t="n">
        <v>27.04</v>
      </c>
      <c r="BK193" s="145" t="n">
        <v>22.45</v>
      </c>
      <c r="BL193" s="145" t="n">
        <v>23.98</v>
      </c>
      <c r="BM193" s="145" t="n">
        <v>983.38</v>
      </c>
      <c r="BN193" s="145" t="n">
        <v>50.09</v>
      </c>
      <c r="BO193" s="150" t="n">
        <v>0.9332</v>
      </c>
      <c r="BP193" s="147" t="n">
        <v>95.67</v>
      </c>
      <c r="BQ193" s="147" t="n">
        <v>87.05</v>
      </c>
      <c r="BR193" s="114" t="n">
        <f aca="false">BQ193-BP193</f>
        <v>-8.62</v>
      </c>
      <c r="BS193" s="145" t="n">
        <v>12784</v>
      </c>
      <c r="BT193" s="145" t="n">
        <v>12584</v>
      </c>
      <c r="BU193" s="116" t="n">
        <f aca="false">BT193-BS193</f>
        <v>-200</v>
      </c>
      <c r="BV193" s="145" t="n">
        <f aca="false">BG193+BH193</f>
        <v>0</v>
      </c>
      <c r="BW193" s="147" t="n">
        <v>0</v>
      </c>
      <c r="BX193" s="147" t="n">
        <v>0</v>
      </c>
      <c r="BZ193" s="147" t="n">
        <v>24</v>
      </c>
      <c r="CA193" s="147" t="n">
        <v>4.9</v>
      </c>
    </row>
    <row r="194" customFormat="false" ht="13.8" hidden="false" customHeight="false" outlineLevel="0" collapsed="false">
      <c r="A194" s="226"/>
      <c r="B194" s="85" t="n">
        <v>42924</v>
      </c>
      <c r="C194" s="125" t="n">
        <v>95.9</v>
      </c>
      <c r="D194" s="126" t="n">
        <v>0.6187</v>
      </c>
      <c r="E194" s="127" t="n">
        <v>104</v>
      </c>
      <c r="F194" s="127" t="n">
        <v>87</v>
      </c>
      <c r="G194" s="127" t="n">
        <v>24</v>
      </c>
      <c r="H194" s="127" t="n">
        <v>0</v>
      </c>
      <c r="I194" s="127" t="n">
        <v>24</v>
      </c>
      <c r="J194" s="127" t="n">
        <v>0</v>
      </c>
      <c r="K194" s="127" t="n">
        <v>0</v>
      </c>
      <c r="L194" s="127" t="n">
        <v>0</v>
      </c>
      <c r="M194" s="156" t="n">
        <v>0</v>
      </c>
      <c r="N194" s="156" t="n">
        <v>0</v>
      </c>
      <c r="O194" s="156" t="n">
        <v>0</v>
      </c>
      <c r="P194" s="156" t="n">
        <v>0</v>
      </c>
      <c r="Q194" s="130" t="n">
        <v>3439</v>
      </c>
      <c r="R194" s="131" t="n">
        <v>2914</v>
      </c>
      <c r="S194" s="131" t="n">
        <v>2914</v>
      </c>
      <c r="T194" s="132" t="n">
        <v>2844</v>
      </c>
      <c r="U194" s="132" t="n">
        <v>2943</v>
      </c>
      <c r="V194" s="127" t="n">
        <v>41</v>
      </c>
      <c r="W194" s="127" t="n">
        <v>0</v>
      </c>
      <c r="X194" s="127" t="n">
        <v>41</v>
      </c>
      <c r="Y194" s="127" t="n">
        <v>0</v>
      </c>
      <c r="Z194" s="127" t="n">
        <v>60</v>
      </c>
      <c r="AA194" s="127" t="n">
        <v>0</v>
      </c>
      <c r="AB194" s="133" t="n">
        <f aca="false">U194-T194+AY194</f>
        <v>99</v>
      </c>
      <c r="AC194" s="134" t="n">
        <f aca="false">T194-S194</f>
        <v>-70</v>
      </c>
      <c r="AD194" s="127" t="n">
        <v>125</v>
      </c>
      <c r="AE194" s="135" t="n">
        <f aca="false">IF(AD194&gt;0, U194/(AD194*24),"no data")</f>
        <v>0.981</v>
      </c>
      <c r="AF194" s="136" t="n">
        <f aca="false">IF(Q194&gt;0,Q194/24,"no data")</f>
        <v>143.291666666667</v>
      </c>
      <c r="AG194" s="135" t="n">
        <f aca="false">IF(T194&gt;0,(T194/Q194),"no data")</f>
        <v>0.826984588543181</v>
      </c>
      <c r="AH194" s="137" t="n">
        <f aca="false">(1440-((V194*W194)+(X194*Y194)+(Z194*AA194))/(V194+X194+Z194))/1440</f>
        <v>1</v>
      </c>
      <c r="AI194" s="138" t="n">
        <f aca="false">IF(T194&gt;0,(1440-((W194*V194+AS194*AT194)+(Y194*X194+AU194*AV194)+(Z194*AA194+AW194*AX194))/(V194+X194+Z194))/1440,"no data")</f>
        <v>0.866197183098592</v>
      </c>
      <c r="AJ194" s="243" t="n">
        <v>8.085</v>
      </c>
      <c r="AK194" s="246" t="n">
        <v>140.68</v>
      </c>
      <c r="AL194" s="245" t="n">
        <f aca="false">AJ194*AK194</f>
        <v>1137.3978</v>
      </c>
      <c r="AM194" s="243" t="n">
        <v>24.891</v>
      </c>
      <c r="AN194" s="228" t="n">
        <v>947</v>
      </c>
      <c r="AO194" s="140" t="n">
        <f aca="false">AM194*AN194</f>
        <v>23571.777</v>
      </c>
      <c r="AP194" s="141" t="n">
        <f aca="false">IF(T194&gt;0,((((AJ194*AK194)+(AM194*AN194))/(T194*1000))*1000000),"no data")</f>
        <v>8688.17679324894</v>
      </c>
      <c r="AQ194" s="154" t="n">
        <f aca="false">R194/24</f>
        <v>121.416666666667</v>
      </c>
      <c r="AR194" s="154"/>
      <c r="AS194" s="127" t="n">
        <v>0</v>
      </c>
      <c r="AT194" s="127" t="n">
        <v>0</v>
      </c>
      <c r="AU194" s="127" t="n">
        <v>0</v>
      </c>
      <c r="AV194" s="127" t="n">
        <v>0</v>
      </c>
      <c r="AW194" s="144" t="n">
        <v>19</v>
      </c>
      <c r="AX194" s="127" t="n">
        <v>1440</v>
      </c>
      <c r="AY194" s="127" t="n">
        <v>0</v>
      </c>
      <c r="BA194" s="145" t="n">
        <v>971</v>
      </c>
      <c r="BB194" s="145" t="n">
        <v>987</v>
      </c>
      <c r="BC194" s="145" t="n">
        <v>985</v>
      </c>
      <c r="BD194" s="145" t="n">
        <f aca="false">BB194-BA194</f>
        <v>16</v>
      </c>
      <c r="BE194" s="147" t="n">
        <f aca="false">AP194</f>
        <v>8688.17679324894</v>
      </c>
      <c r="BF194" s="147" t="n">
        <f aca="false">BC194/24</f>
        <v>41.0416666666667</v>
      </c>
      <c r="BG194" s="148" t="n">
        <v>0</v>
      </c>
      <c r="BH194" s="149" t="n">
        <v>0</v>
      </c>
      <c r="BI194" s="147" t="n">
        <v>28.53</v>
      </c>
      <c r="BJ194" s="145" t="n">
        <v>26.44</v>
      </c>
      <c r="BK194" s="145" t="n">
        <v>21.98</v>
      </c>
      <c r="BL194" s="145" t="n">
        <v>23.94</v>
      </c>
      <c r="BM194" s="145" t="n">
        <v>983.17</v>
      </c>
      <c r="BN194" s="145" t="n">
        <v>50.11</v>
      </c>
      <c r="BO194" s="150" t="n">
        <v>0.9323</v>
      </c>
      <c r="BP194" s="147" t="n">
        <v>95.31</v>
      </c>
      <c r="BQ194" s="147" t="n">
        <v>86.94</v>
      </c>
      <c r="BR194" s="114" t="n">
        <f aca="false">BQ194-BP194</f>
        <v>-8.37</v>
      </c>
      <c r="BS194" s="145" t="n">
        <v>12789</v>
      </c>
      <c r="BT194" s="145" t="n">
        <v>12559</v>
      </c>
      <c r="BU194" s="116" t="n">
        <f aca="false">BT194-BS194</f>
        <v>-230</v>
      </c>
      <c r="BV194" s="145" t="n">
        <f aca="false">BG194+BH194</f>
        <v>0</v>
      </c>
      <c r="BW194" s="147" t="n">
        <v>0</v>
      </c>
      <c r="BX194" s="147" t="n">
        <v>0</v>
      </c>
      <c r="BZ194" s="147" t="n">
        <v>24</v>
      </c>
      <c r="CA194" s="147" t="n">
        <v>0</v>
      </c>
    </row>
    <row r="195" customFormat="false" ht="12.75" hidden="false" customHeight="true" outlineLevel="0" collapsed="false">
      <c r="A195" s="226" t="s">
        <v>114</v>
      </c>
      <c r="B195" s="85" t="n">
        <v>42925</v>
      </c>
      <c r="C195" s="86" t="n">
        <v>95.46</v>
      </c>
      <c r="D195" s="214" t="n">
        <v>0.595</v>
      </c>
      <c r="E195" s="88" t="n">
        <v>103</v>
      </c>
      <c r="F195" s="88" t="n">
        <v>86</v>
      </c>
      <c r="G195" s="88" t="n">
        <v>24</v>
      </c>
      <c r="H195" s="88" t="n">
        <v>0</v>
      </c>
      <c r="I195" s="88" t="n">
        <v>24</v>
      </c>
      <c r="J195" s="88" t="n">
        <v>0</v>
      </c>
      <c r="K195" s="88" t="n">
        <v>0</v>
      </c>
      <c r="L195" s="88" t="n">
        <v>0</v>
      </c>
      <c r="M195" s="90" t="n">
        <v>0</v>
      </c>
      <c r="N195" s="90" t="n">
        <v>0</v>
      </c>
      <c r="O195" s="90" t="n">
        <v>0</v>
      </c>
      <c r="P195" s="90" t="n">
        <v>0</v>
      </c>
      <c r="Q195" s="157" t="n">
        <v>3444</v>
      </c>
      <c r="R195" s="91" t="n">
        <v>2917</v>
      </c>
      <c r="S195" s="91" t="n">
        <v>2917</v>
      </c>
      <c r="T195" s="158" t="n">
        <v>2844</v>
      </c>
      <c r="U195" s="92" t="n">
        <v>2944</v>
      </c>
      <c r="V195" s="88" t="n">
        <v>40</v>
      </c>
      <c r="W195" s="88" t="n">
        <v>0</v>
      </c>
      <c r="X195" s="88" t="n">
        <v>41</v>
      </c>
      <c r="Y195" s="88" t="n">
        <v>0</v>
      </c>
      <c r="Z195" s="88" t="n">
        <v>60</v>
      </c>
      <c r="AA195" s="88" t="n">
        <v>0</v>
      </c>
      <c r="AB195" s="93" t="n">
        <f aca="false">U195-T195+AY195</f>
        <v>100</v>
      </c>
      <c r="AC195" s="94" t="n">
        <f aca="false">T195-S195</f>
        <v>-73</v>
      </c>
      <c r="AD195" s="88" t="n">
        <v>125</v>
      </c>
      <c r="AE195" s="95" t="n">
        <f aca="false">IF(AD195&gt;0, U195/(AD195*24),"no data")</f>
        <v>0.981333333333333</v>
      </c>
      <c r="AF195" s="96" t="n">
        <f aca="false">IF(Q195&gt;0,Q195/24,"no data")</f>
        <v>143.5</v>
      </c>
      <c r="AG195" s="95" t="n">
        <f aca="false">IF(T195&gt;0,(T195/Q195),"no data")</f>
        <v>0.825783972125435</v>
      </c>
      <c r="AH195" s="97" t="n">
        <f aca="false">(1440-((V195*W195)+(X195*Y195)+(Z195*AA195))/(V195+X195+Z195))/1440</f>
        <v>1</v>
      </c>
      <c r="AI195" s="98" t="n">
        <f aca="false">IF(T195&gt;0,(1440-((W195*V195+AS195*AT195)+(Y195*X195+AU195*AV195)+(Z195*AA195+AW195*AX195))/(V195+X195+Z195))/1440,"no data")</f>
        <v>0.865248226950355</v>
      </c>
      <c r="AJ195" s="247" t="n">
        <v>8.15</v>
      </c>
      <c r="AK195" s="248" t="n">
        <v>143.46</v>
      </c>
      <c r="AL195" s="249" t="n">
        <f aca="false">AJ195*AK195</f>
        <v>1169.199</v>
      </c>
      <c r="AM195" s="247" t="n">
        <v>24.928</v>
      </c>
      <c r="AN195" s="250" t="n">
        <v>945</v>
      </c>
      <c r="AO195" s="103" t="n">
        <f aca="false">AM195*AN195</f>
        <v>23556.96</v>
      </c>
      <c r="AP195" s="104" t="n">
        <f aca="false">IF(T195&gt;0,((((AJ195*AK195)+(AM195*AN195))/(T195*1000))*1000000),"no data")</f>
        <v>8694.14873417721</v>
      </c>
      <c r="AQ195" s="101" t="n">
        <f aca="false">R195/24</f>
        <v>121.541666666667</v>
      </c>
      <c r="AR195" s="101"/>
      <c r="AS195" s="88" t="n">
        <v>0</v>
      </c>
      <c r="AT195" s="106" t="n">
        <v>0</v>
      </c>
      <c r="AU195" s="106" t="n">
        <v>0</v>
      </c>
      <c r="AV195" s="88" t="n">
        <v>0</v>
      </c>
      <c r="AW195" s="106" t="n">
        <v>19</v>
      </c>
      <c r="AX195" s="88" t="n">
        <v>1440</v>
      </c>
      <c r="AY195" s="88" t="n">
        <v>0</v>
      </c>
      <c r="BA195" s="107" t="n">
        <v>969</v>
      </c>
      <c r="BB195" s="107" t="n">
        <v>989</v>
      </c>
      <c r="BC195" s="107" t="n">
        <v>986</v>
      </c>
      <c r="BD195" s="107" t="n">
        <f aca="false">BB195-BA195</f>
        <v>20</v>
      </c>
      <c r="BE195" s="107" t="n">
        <f aca="false">AP195</f>
        <v>8694.14873417721</v>
      </c>
      <c r="BF195" s="159" t="n">
        <f aca="false">BC195/24</f>
        <v>41.0833333333333</v>
      </c>
      <c r="BG195" s="160" t="n">
        <v>0</v>
      </c>
      <c r="BH195" s="161" t="n">
        <v>0</v>
      </c>
      <c r="BI195" s="108" t="n">
        <v>28.58</v>
      </c>
      <c r="BJ195" s="107" t="n">
        <v>26.41</v>
      </c>
      <c r="BK195" s="107" t="n">
        <v>22.03</v>
      </c>
      <c r="BL195" s="107" t="n">
        <v>23.84</v>
      </c>
      <c r="BM195" s="107" t="n">
        <v>980.33</v>
      </c>
      <c r="BN195" s="107" t="n">
        <v>50.14</v>
      </c>
      <c r="BO195" s="122" t="n">
        <v>0.9318</v>
      </c>
      <c r="BP195" s="108" t="n">
        <v>94.93</v>
      </c>
      <c r="BQ195" s="108" t="n">
        <v>86.86</v>
      </c>
      <c r="BR195" s="114" t="n">
        <v>12794</v>
      </c>
      <c r="BS195" s="107" t="n">
        <v>12794</v>
      </c>
      <c r="BT195" s="107" t="n">
        <v>12547</v>
      </c>
      <c r="BU195" s="116" t="n">
        <f aca="false">BT195-BS195</f>
        <v>-247</v>
      </c>
      <c r="BV195" s="107" t="n">
        <f aca="false">BG195+BH195</f>
        <v>0</v>
      </c>
      <c r="BW195" s="108" t="n">
        <v>0</v>
      </c>
      <c r="BX195" s="108" t="n">
        <v>0</v>
      </c>
      <c r="BZ195" s="108" t="n">
        <v>24</v>
      </c>
      <c r="CA195" s="108" t="n">
        <v>0</v>
      </c>
    </row>
    <row r="196" customFormat="false" ht="13.8" hidden="false" customHeight="false" outlineLevel="0" collapsed="false">
      <c r="A196" s="226"/>
      <c r="B196" s="85" t="n">
        <v>42926</v>
      </c>
      <c r="C196" s="86" t="n">
        <v>95</v>
      </c>
      <c r="D196" s="214" t="n">
        <v>0.58</v>
      </c>
      <c r="E196" s="88" t="n">
        <v>103</v>
      </c>
      <c r="F196" s="88" t="n">
        <v>89</v>
      </c>
      <c r="G196" s="88" t="n">
        <v>24</v>
      </c>
      <c r="H196" s="88" t="n">
        <v>0</v>
      </c>
      <c r="I196" s="88" t="n">
        <v>24</v>
      </c>
      <c r="J196" s="88" t="n">
        <v>0</v>
      </c>
      <c r="K196" s="90" t="n">
        <v>0</v>
      </c>
      <c r="L196" s="90" t="n">
        <v>0</v>
      </c>
      <c r="M196" s="90" t="n">
        <v>0</v>
      </c>
      <c r="N196" s="90" t="n">
        <v>0</v>
      </c>
      <c r="O196" s="90" t="n">
        <v>0</v>
      </c>
      <c r="P196" s="90" t="n">
        <v>0</v>
      </c>
      <c r="Q196" s="157" t="n">
        <v>3444</v>
      </c>
      <c r="R196" s="91" t="n">
        <v>2913</v>
      </c>
      <c r="S196" s="91" t="n">
        <v>2913</v>
      </c>
      <c r="T196" s="158" t="n">
        <v>2844</v>
      </c>
      <c r="U196" s="92" t="n">
        <v>2948</v>
      </c>
      <c r="V196" s="88" t="n">
        <v>40</v>
      </c>
      <c r="W196" s="88" t="n">
        <v>0</v>
      </c>
      <c r="X196" s="88" t="n">
        <v>41</v>
      </c>
      <c r="Y196" s="88" t="n">
        <v>0</v>
      </c>
      <c r="Z196" s="88" t="n">
        <v>60</v>
      </c>
      <c r="AA196" s="88" t="n">
        <v>0</v>
      </c>
      <c r="AB196" s="93" t="n">
        <f aca="false">U196-T196+AY196</f>
        <v>104</v>
      </c>
      <c r="AC196" s="94" t="n">
        <f aca="false">T196-S196</f>
        <v>-69</v>
      </c>
      <c r="AD196" s="88" t="n">
        <v>125</v>
      </c>
      <c r="AE196" s="95" t="n">
        <f aca="false">IF(AD196&gt;0, U196/(AD196*24),"no data")</f>
        <v>0.982666666666667</v>
      </c>
      <c r="AF196" s="96" t="n">
        <f aca="false">IF(Q196&gt;0,Q196/24,"no data")</f>
        <v>143.5</v>
      </c>
      <c r="AG196" s="95" t="n">
        <f aca="false">IF(T196&gt;0,(T196/Q196),"no data")</f>
        <v>0.825783972125435</v>
      </c>
      <c r="AH196" s="97" t="n">
        <f aca="false">(1440-((V196*W196)+(X196*Y196)+(Z196*AA196))/(V196+X196+Z196))/1440</f>
        <v>1</v>
      </c>
      <c r="AI196" s="98" t="n">
        <f aca="false">IF(T196&gt;0,(1440-((W196*V196+AS196*AT196)+(Y196*X196+AU196*AV196)+(Z196*AA196+AW196*AX196))/(V196+X196+Z196))/1440,"no data")</f>
        <v>0.865248226950355</v>
      </c>
      <c r="AJ196" s="247" t="n">
        <v>8.13</v>
      </c>
      <c r="AK196" s="248" t="n">
        <v>139.71</v>
      </c>
      <c r="AL196" s="249" t="n">
        <f aca="false">AJ196*AK196</f>
        <v>1135.8423</v>
      </c>
      <c r="AM196" s="247" t="n">
        <v>24.954</v>
      </c>
      <c r="AN196" s="250" t="n">
        <v>944</v>
      </c>
      <c r="AO196" s="103" t="n">
        <f aca="false">AM196*AN196</f>
        <v>23556.576</v>
      </c>
      <c r="AP196" s="104" t="n">
        <f aca="false">IF(T196&gt;0,((((AJ196*AK196)+(AM196*AN196))/(T196*1000))*1000000),"no data")</f>
        <v>8682.28491561181</v>
      </c>
      <c r="AQ196" s="101" t="n">
        <f aca="false">R196/24</f>
        <v>121.375</v>
      </c>
      <c r="AR196" s="101"/>
      <c r="AS196" s="88" t="n">
        <v>0</v>
      </c>
      <c r="AT196" s="106" t="n">
        <v>0</v>
      </c>
      <c r="AU196" s="106" t="n">
        <v>0</v>
      </c>
      <c r="AV196" s="88" t="n">
        <v>0</v>
      </c>
      <c r="AW196" s="106" t="n">
        <v>19</v>
      </c>
      <c r="AX196" s="88" t="n">
        <v>1440</v>
      </c>
      <c r="AY196" s="88" t="n">
        <v>0</v>
      </c>
      <c r="BA196" s="107" t="n">
        <v>970</v>
      </c>
      <c r="BB196" s="107" t="n">
        <v>991</v>
      </c>
      <c r="BC196" s="107" t="n">
        <v>987</v>
      </c>
      <c r="BD196" s="107" t="n">
        <f aca="false">BB196-BA196</f>
        <v>21</v>
      </c>
      <c r="BE196" s="107" t="n">
        <f aca="false">AP196</f>
        <v>8682.28491561181</v>
      </c>
      <c r="BF196" s="159" t="n">
        <f aca="false">BC196/24</f>
        <v>41.125</v>
      </c>
      <c r="BG196" s="109" t="n">
        <v>0</v>
      </c>
      <c r="BH196" s="110" t="n">
        <v>0</v>
      </c>
      <c r="BI196" s="111" t="n">
        <v>28.6</v>
      </c>
      <c r="BJ196" s="112" t="n">
        <v>26.4</v>
      </c>
      <c r="BK196" s="112" t="n">
        <v>22</v>
      </c>
      <c r="BL196" s="112" t="n">
        <v>23.88</v>
      </c>
      <c r="BM196" s="112" t="n">
        <v>980.8</v>
      </c>
      <c r="BN196" s="111" t="n">
        <v>50.11</v>
      </c>
      <c r="BO196" s="113" t="n">
        <v>0.9328</v>
      </c>
      <c r="BP196" s="108" t="n">
        <v>94.88</v>
      </c>
      <c r="BQ196" s="108" t="n">
        <v>86.9</v>
      </c>
      <c r="BR196" s="114" t="n">
        <f aca="false">BQ196-BP196</f>
        <v>-7.97999999999999</v>
      </c>
      <c r="BS196" s="107" t="n">
        <v>12791</v>
      </c>
      <c r="BT196" s="107" t="n">
        <v>12528</v>
      </c>
      <c r="BU196" s="116" t="n">
        <f aca="false">BT196-BS196</f>
        <v>-263</v>
      </c>
      <c r="BV196" s="107" t="n">
        <f aca="false">BG196+BH196</f>
        <v>0</v>
      </c>
      <c r="BW196" s="108" t="n">
        <v>0</v>
      </c>
      <c r="BX196" s="108" t="n">
        <v>0</v>
      </c>
      <c r="BY196" s="5"/>
      <c r="BZ196" s="108" t="n">
        <v>24</v>
      </c>
      <c r="CA196" s="108" t="n">
        <v>6.95</v>
      </c>
    </row>
    <row r="197" customFormat="false" ht="13.8" hidden="false" customHeight="false" outlineLevel="0" collapsed="false">
      <c r="A197" s="226"/>
      <c r="B197" s="85" t="n">
        <v>42927</v>
      </c>
      <c r="C197" s="86" t="n">
        <v>94.7</v>
      </c>
      <c r="D197" s="214" t="n">
        <v>0.62</v>
      </c>
      <c r="E197" s="88" t="n">
        <v>101</v>
      </c>
      <c r="F197" s="88" t="n">
        <v>90</v>
      </c>
      <c r="G197" s="88" t="n">
        <v>24</v>
      </c>
      <c r="H197" s="88" t="n">
        <v>0</v>
      </c>
      <c r="I197" s="88" t="n">
        <v>24</v>
      </c>
      <c r="J197" s="88" t="n">
        <v>0</v>
      </c>
      <c r="K197" s="90" t="n">
        <v>0</v>
      </c>
      <c r="L197" s="90" t="n">
        <v>0</v>
      </c>
      <c r="M197" s="90" t="n">
        <v>0</v>
      </c>
      <c r="N197" s="90" t="n">
        <v>0</v>
      </c>
      <c r="O197" s="90" t="n">
        <v>0</v>
      </c>
      <c r="P197" s="90" t="n">
        <v>0</v>
      </c>
      <c r="Q197" s="157" t="n">
        <v>3443</v>
      </c>
      <c r="R197" s="91" t="n">
        <v>2899</v>
      </c>
      <c r="S197" s="91" t="n">
        <v>2899</v>
      </c>
      <c r="T197" s="158" t="n">
        <v>2834</v>
      </c>
      <c r="U197" s="92" t="n">
        <v>2935</v>
      </c>
      <c r="V197" s="88" t="n">
        <v>40</v>
      </c>
      <c r="W197" s="88" t="n">
        <v>0</v>
      </c>
      <c r="X197" s="88" t="n">
        <v>41</v>
      </c>
      <c r="Y197" s="88" t="n">
        <v>0</v>
      </c>
      <c r="Z197" s="88" t="n">
        <v>60</v>
      </c>
      <c r="AA197" s="88" t="n">
        <v>0</v>
      </c>
      <c r="AB197" s="93" t="n">
        <f aca="false">U197-T197+AY197</f>
        <v>101</v>
      </c>
      <c r="AC197" s="94" t="n">
        <f aca="false">T197-S197</f>
        <v>-65</v>
      </c>
      <c r="AD197" s="88" t="n">
        <v>125</v>
      </c>
      <c r="AE197" s="95" t="n">
        <f aca="false">IF(AD197&gt;0, U197/(AD197*24),"no data")</f>
        <v>0.978333333333333</v>
      </c>
      <c r="AF197" s="96" t="n">
        <f aca="false">IF(Q197&gt;0,Q197/24,"no data")</f>
        <v>143.458333333333</v>
      </c>
      <c r="AG197" s="95" t="n">
        <f aca="false">IF(T197&gt;0,(T197/Q197),"no data")</f>
        <v>0.823119372640139</v>
      </c>
      <c r="AH197" s="97" t="n">
        <f aca="false">(1440-((V197*W197)+(X197*Y197)+(Z197*AA197))/(V197+X197+Z197))/1440</f>
        <v>1</v>
      </c>
      <c r="AI197" s="98" t="n">
        <f aca="false">IF(T197&gt;0,(1440-((W197*V197+AS197*AT197)+(Y197*X197+AU197*AV197)+(Z197*AA197+AW197*AX197))/(V197+X197+Z197))/1440,"no data")</f>
        <v>0.865248226950355</v>
      </c>
      <c r="AJ197" s="247" t="n">
        <v>8.121</v>
      </c>
      <c r="AK197" s="248" t="n">
        <v>138.7</v>
      </c>
      <c r="AL197" s="249" t="n">
        <f aca="false">AJ197*AK197</f>
        <v>1126.3827</v>
      </c>
      <c r="AM197" s="247" t="n">
        <v>24.871</v>
      </c>
      <c r="AN197" s="250" t="n">
        <v>945</v>
      </c>
      <c r="AO197" s="103" t="n">
        <f aca="false">AM197*AN197</f>
        <v>23503.095</v>
      </c>
      <c r="AP197" s="104" t="n">
        <f aca="false">IF(T197&gt;0,((((AJ197*AK197)+(AM197*AN197))/(T197*1000))*1000000),"no data")</f>
        <v>8690.71196189132</v>
      </c>
      <c r="AQ197" s="101" t="n">
        <f aca="false">R197/24</f>
        <v>120.791666666667</v>
      </c>
      <c r="AR197" s="101"/>
      <c r="AS197" s="88" t="n">
        <v>0</v>
      </c>
      <c r="AT197" s="106" t="n">
        <v>0</v>
      </c>
      <c r="AU197" s="106" t="n">
        <v>0</v>
      </c>
      <c r="AV197" s="88" t="n">
        <v>0</v>
      </c>
      <c r="AW197" s="106" t="n">
        <v>19</v>
      </c>
      <c r="AX197" s="88" t="n">
        <v>1440</v>
      </c>
      <c r="AY197" s="88" t="n">
        <v>0</v>
      </c>
      <c r="BA197" s="107" t="n">
        <v>969</v>
      </c>
      <c r="BB197" s="107" t="n">
        <v>983</v>
      </c>
      <c r="BC197" s="107" t="n">
        <v>983</v>
      </c>
      <c r="BD197" s="107" t="n">
        <f aca="false">BB197-BA197</f>
        <v>14</v>
      </c>
      <c r="BE197" s="107" t="n">
        <f aca="false">AP197</f>
        <v>8690.71196189132</v>
      </c>
      <c r="BF197" s="159" t="n">
        <f aca="false">BC197/24</f>
        <v>40.9583333333333</v>
      </c>
      <c r="BG197" s="109" t="n">
        <v>0</v>
      </c>
      <c r="BH197" s="110" t="n">
        <v>0</v>
      </c>
      <c r="BI197" s="111" t="n">
        <v>28.6</v>
      </c>
      <c r="BJ197" s="112" t="n">
        <v>26.4</v>
      </c>
      <c r="BK197" s="112" t="n">
        <v>21.9</v>
      </c>
      <c r="BL197" s="112" t="n">
        <v>23.77</v>
      </c>
      <c r="BM197" s="163" t="n">
        <v>980.3</v>
      </c>
      <c r="BN197" s="111" t="n">
        <v>50.11</v>
      </c>
      <c r="BO197" s="113" t="n">
        <v>0.9329</v>
      </c>
      <c r="BP197" s="108" t="n">
        <v>95.35</v>
      </c>
      <c r="BQ197" s="108" t="n">
        <v>86.95</v>
      </c>
      <c r="BR197" s="114" t="n">
        <f aca="false">BQ197-BP197</f>
        <v>-8.39999999999999</v>
      </c>
      <c r="BS197" s="107" t="n">
        <v>12800</v>
      </c>
      <c r="BT197" s="107" t="n">
        <v>12558</v>
      </c>
      <c r="BU197" s="116" t="n">
        <f aca="false">BT197-BS197</f>
        <v>-242</v>
      </c>
      <c r="BV197" s="107" t="n">
        <f aca="false">BG197+BH197</f>
        <v>0</v>
      </c>
      <c r="BW197" s="108" t="n">
        <v>0</v>
      </c>
      <c r="BX197" s="108" t="n">
        <v>0</v>
      </c>
      <c r="BY197" s="5"/>
      <c r="BZ197" s="108" t="n">
        <v>24</v>
      </c>
      <c r="CA197" s="108" t="n">
        <v>2.2</v>
      </c>
    </row>
    <row r="198" customFormat="false" ht="13.8" hidden="false" customHeight="false" outlineLevel="0" collapsed="false">
      <c r="A198" s="226"/>
      <c r="B198" s="85" t="n">
        <v>42928</v>
      </c>
      <c r="C198" s="86" t="n">
        <v>94</v>
      </c>
      <c r="D198" s="214" t="n">
        <v>0.63</v>
      </c>
      <c r="E198" s="88" t="n">
        <v>101</v>
      </c>
      <c r="F198" s="88" t="n">
        <v>86</v>
      </c>
      <c r="G198" s="88" t="n">
        <v>24</v>
      </c>
      <c r="H198" s="88" t="n">
        <v>0</v>
      </c>
      <c r="I198" s="88" t="n">
        <v>24</v>
      </c>
      <c r="J198" s="88" t="n">
        <v>0</v>
      </c>
      <c r="K198" s="90" t="n">
        <v>0</v>
      </c>
      <c r="L198" s="90" t="n">
        <v>0</v>
      </c>
      <c r="M198" s="90" t="n">
        <v>0</v>
      </c>
      <c r="N198" s="90" t="n">
        <v>0</v>
      </c>
      <c r="O198" s="90" t="n">
        <v>0</v>
      </c>
      <c r="P198" s="90" t="n">
        <v>0</v>
      </c>
      <c r="Q198" s="164" t="n">
        <v>3456</v>
      </c>
      <c r="R198" s="91" t="n">
        <v>2919</v>
      </c>
      <c r="S198" s="91" t="n">
        <v>2919</v>
      </c>
      <c r="T198" s="158" t="n">
        <v>2850</v>
      </c>
      <c r="U198" s="92" t="n">
        <v>2955</v>
      </c>
      <c r="V198" s="88" t="n">
        <v>40</v>
      </c>
      <c r="W198" s="88" t="n">
        <v>0</v>
      </c>
      <c r="X198" s="88" t="n">
        <v>41</v>
      </c>
      <c r="Y198" s="88" t="n">
        <v>0</v>
      </c>
      <c r="Z198" s="88" t="n">
        <v>60</v>
      </c>
      <c r="AA198" s="88" t="n">
        <v>0</v>
      </c>
      <c r="AB198" s="93" t="n">
        <f aca="false">U198-T198+AY198</f>
        <v>105</v>
      </c>
      <c r="AC198" s="94" t="n">
        <f aca="false">T198-S198</f>
        <v>-69</v>
      </c>
      <c r="AD198" s="88" t="n">
        <v>126</v>
      </c>
      <c r="AE198" s="95" t="n">
        <f aca="false">IF(AD198&gt;0, U198/(AD198*24),"no data")</f>
        <v>0.97718253968254</v>
      </c>
      <c r="AF198" s="96" t="n">
        <f aca="false">IF(Q198&gt;0,Q198/24,"no data")</f>
        <v>144</v>
      </c>
      <c r="AG198" s="95" t="n">
        <f aca="false">IF(T198&gt;0,(T198/Q198),"no data")</f>
        <v>0.824652777777778</v>
      </c>
      <c r="AH198" s="97" t="n">
        <f aca="false">(1440-((V198*W198)+(X198*Y198)+(Z198*AA198))/(V198+X198+Z198))/1440</f>
        <v>1</v>
      </c>
      <c r="AI198" s="98" t="n">
        <f aca="false">IF(T198&gt;0,(1440-((W198*V198+AS198*AT198)+(Y198*X198+AU198*AV198)+(Z198*AA198+AW198*AX198))/(V198+X198+Z198))/1440,"no data")</f>
        <v>0.865248226950355</v>
      </c>
      <c r="AJ198" s="247" t="n">
        <v>8.135</v>
      </c>
      <c r="AK198" s="248" t="n">
        <v>140.02</v>
      </c>
      <c r="AL198" s="249" t="n">
        <f aca="false">AJ198*AK198</f>
        <v>1139.0627</v>
      </c>
      <c r="AM198" s="247" t="n">
        <v>24.971</v>
      </c>
      <c r="AN198" s="250" t="n">
        <v>945</v>
      </c>
      <c r="AO198" s="103" t="n">
        <f aca="false">AM198*AN198</f>
        <v>23597.595</v>
      </c>
      <c r="AP198" s="104" t="n">
        <f aca="false">IF(T198&gt;0,((((AJ198*AK198)+(AM198*AN198))/(T198*1000))*1000000),"no data")</f>
        <v>8679.52901754386</v>
      </c>
      <c r="AQ198" s="101" t="n">
        <f aca="false">R198/24</f>
        <v>121.625</v>
      </c>
      <c r="AR198" s="101"/>
      <c r="AS198" s="88" t="n">
        <v>0</v>
      </c>
      <c r="AT198" s="106" t="n">
        <v>0</v>
      </c>
      <c r="AU198" s="106" t="n">
        <v>0</v>
      </c>
      <c r="AV198" s="88" t="n">
        <v>0</v>
      </c>
      <c r="AW198" s="106" t="n">
        <v>19</v>
      </c>
      <c r="AX198" s="88" t="n">
        <v>1440</v>
      </c>
      <c r="AY198" s="88" t="n">
        <v>0</v>
      </c>
      <c r="BA198" s="107" t="n">
        <v>978</v>
      </c>
      <c r="BB198" s="107" t="n">
        <v>991</v>
      </c>
      <c r="BC198" s="107" t="n">
        <v>986</v>
      </c>
      <c r="BD198" s="107" t="n">
        <f aca="false">BB198-BA198</f>
        <v>13</v>
      </c>
      <c r="BE198" s="107" t="n">
        <f aca="false">AP198</f>
        <v>8679.52901754386</v>
      </c>
      <c r="BF198" s="159" t="n">
        <f aca="false">BC198/24</f>
        <v>41.0833333333333</v>
      </c>
      <c r="BG198" s="109" t="n">
        <v>0</v>
      </c>
      <c r="BH198" s="110" t="n">
        <v>0</v>
      </c>
      <c r="BI198" s="111" t="n">
        <v>28.78</v>
      </c>
      <c r="BJ198" s="112" t="n">
        <v>26.5</v>
      </c>
      <c r="BK198" s="112" t="n">
        <v>22</v>
      </c>
      <c r="BL198" s="112" t="n">
        <v>23.7</v>
      </c>
      <c r="BM198" s="112" t="n">
        <v>981.9</v>
      </c>
      <c r="BN198" s="111" t="n">
        <v>50.16</v>
      </c>
      <c r="BO198" s="113" t="n">
        <v>0.9325</v>
      </c>
      <c r="BP198" s="108" t="n">
        <v>95.5</v>
      </c>
      <c r="BQ198" s="108" t="n">
        <v>86.9</v>
      </c>
      <c r="BR198" s="114" t="n">
        <f aca="false">BQ198-BP198</f>
        <v>-8.59999999999999</v>
      </c>
      <c r="BS198" s="107" t="n">
        <v>12747</v>
      </c>
      <c r="BT198" s="107" t="n">
        <v>12511</v>
      </c>
      <c r="BU198" s="116" t="n">
        <f aca="false">BT198-BS198</f>
        <v>-236</v>
      </c>
      <c r="BV198" s="107" t="n">
        <f aca="false">BG198+BH198</f>
        <v>0</v>
      </c>
      <c r="BW198" s="108" t="n">
        <v>0</v>
      </c>
      <c r="BX198" s="108" t="n">
        <v>0</v>
      </c>
      <c r="BZ198" s="108" t="n">
        <v>24</v>
      </c>
      <c r="CA198" s="108" t="n">
        <v>6.5</v>
      </c>
    </row>
    <row r="199" customFormat="false" ht="13.8" hidden="false" customHeight="false" outlineLevel="0" collapsed="false">
      <c r="A199" s="226"/>
      <c r="B199" s="85" t="n">
        <v>42929</v>
      </c>
      <c r="C199" s="86" t="n">
        <v>90</v>
      </c>
      <c r="D199" s="214" t="n">
        <v>0.672</v>
      </c>
      <c r="E199" s="89" t="n">
        <v>97</v>
      </c>
      <c r="F199" s="89" t="n">
        <v>82</v>
      </c>
      <c r="G199" s="89" t="n">
        <v>24</v>
      </c>
      <c r="H199" s="89" t="n">
        <v>0</v>
      </c>
      <c r="I199" s="89" t="n">
        <v>24</v>
      </c>
      <c r="J199" s="89" t="n">
        <v>0</v>
      </c>
      <c r="K199" s="89" t="n">
        <v>0</v>
      </c>
      <c r="L199" s="89" t="n">
        <v>0</v>
      </c>
      <c r="M199" s="89" t="n">
        <v>0</v>
      </c>
      <c r="N199" s="89" t="n">
        <v>0</v>
      </c>
      <c r="O199" s="89" t="n">
        <v>0</v>
      </c>
      <c r="P199" s="89" t="n">
        <v>0</v>
      </c>
      <c r="Q199" s="164" t="n">
        <v>3502</v>
      </c>
      <c r="R199" s="91" t="n">
        <v>2942</v>
      </c>
      <c r="S199" s="94" t="n">
        <v>2942</v>
      </c>
      <c r="T199" s="165" t="n">
        <v>2870</v>
      </c>
      <c r="U199" s="165" t="n">
        <v>2973</v>
      </c>
      <c r="V199" s="89" t="n">
        <v>41</v>
      </c>
      <c r="W199" s="89" t="n">
        <v>0</v>
      </c>
      <c r="X199" s="89" t="n">
        <v>41</v>
      </c>
      <c r="Y199" s="89" t="n">
        <v>0</v>
      </c>
      <c r="Z199" s="89" t="n">
        <v>60</v>
      </c>
      <c r="AA199" s="89" t="n">
        <v>0</v>
      </c>
      <c r="AB199" s="93" t="n">
        <f aca="false">U199-T199+AY199</f>
        <v>103</v>
      </c>
      <c r="AC199" s="94" t="n">
        <f aca="false">T199-S199</f>
        <v>-72</v>
      </c>
      <c r="AD199" s="89" t="n">
        <v>127</v>
      </c>
      <c r="AE199" s="95" t="n">
        <f aca="false">IF(AD199&gt;0, U199/(AD199*24),"no data")</f>
        <v>0.975393700787402</v>
      </c>
      <c r="AF199" s="96" t="n">
        <f aca="false">IF(Q199&gt;0,Q199/24,"no data")</f>
        <v>145.916666666667</v>
      </c>
      <c r="AG199" s="95" t="n">
        <f aca="false">IF(T199&gt;0,(T199/Q199),"no data")</f>
        <v>0.819531696173615</v>
      </c>
      <c r="AH199" s="97" t="n">
        <f aca="false">(1440-((V199*W199)+(X199*Y199)+(Z199*AA199))/(V199+X199+Z199))/1440</f>
        <v>1</v>
      </c>
      <c r="AI199" s="98" t="n">
        <f aca="false">IF(T199&gt;0,(1440-((W199*V199+AS199*AT199)+(Y199*X199+AU199*AV199)+(Z199*AA199+AW199*AX199))/(V199+X199+Z199))/1440,"no data")</f>
        <v>0.866197183098592</v>
      </c>
      <c r="AJ199" s="247" t="n">
        <v>8.145</v>
      </c>
      <c r="AK199" s="248" t="n">
        <v>139.33</v>
      </c>
      <c r="AL199" s="249" t="n">
        <f aca="false">AJ199*AK199</f>
        <v>1134.84285</v>
      </c>
      <c r="AM199" s="247" t="n">
        <v>25.189</v>
      </c>
      <c r="AN199" s="250" t="n">
        <v>944</v>
      </c>
      <c r="AO199" s="103" t="n">
        <f aca="false">AM199*AN199</f>
        <v>23778.416</v>
      </c>
      <c r="AP199" s="104" t="n">
        <f aca="false">IF(T199&gt;0,((((AJ199*AK199)+(AM199*AN199))/(T199*1000))*1000000),"no data")</f>
        <v>8680.57799651568</v>
      </c>
      <c r="AQ199" s="168" t="n">
        <f aca="false">R199/24</f>
        <v>122.583333333333</v>
      </c>
      <c r="AR199" s="168"/>
      <c r="AS199" s="89" t="n">
        <v>0</v>
      </c>
      <c r="AT199" s="89" t="n">
        <v>0</v>
      </c>
      <c r="AU199" s="89" t="n">
        <v>0</v>
      </c>
      <c r="AV199" s="89" t="n">
        <v>0</v>
      </c>
      <c r="AW199" s="89" t="n">
        <v>19</v>
      </c>
      <c r="AX199" s="89" t="n">
        <v>1440</v>
      </c>
      <c r="AY199" s="89" t="n">
        <v>0</v>
      </c>
      <c r="BA199" s="89" t="n">
        <v>990</v>
      </c>
      <c r="BB199" s="89" t="n">
        <v>994</v>
      </c>
      <c r="BC199" s="89" t="n">
        <v>989</v>
      </c>
      <c r="BD199" s="107" t="n">
        <f aca="false">BB199-BA199</f>
        <v>4</v>
      </c>
      <c r="BE199" s="107" t="n">
        <f aca="false">AP199</f>
        <v>8680.57799651568</v>
      </c>
      <c r="BF199" s="159" t="n">
        <f aca="false">BC199/24</f>
        <v>41.2083333333333</v>
      </c>
      <c r="BG199" s="166" t="n">
        <v>0</v>
      </c>
      <c r="BH199" s="166" t="n">
        <v>0</v>
      </c>
      <c r="BI199" s="167" t="n">
        <v>29.2</v>
      </c>
      <c r="BJ199" s="167" t="n">
        <v>26.8</v>
      </c>
      <c r="BK199" s="167" t="n">
        <v>22.2</v>
      </c>
      <c r="BL199" s="167" t="n">
        <v>23.8</v>
      </c>
      <c r="BM199" s="168" t="n">
        <v>984.3</v>
      </c>
      <c r="BN199" s="168" t="n">
        <v>50.12</v>
      </c>
      <c r="BO199" s="169" t="n">
        <v>0.933</v>
      </c>
      <c r="BP199" s="108" t="n">
        <v>96.1</v>
      </c>
      <c r="BQ199" s="108" t="n">
        <v>87.1</v>
      </c>
      <c r="BR199" s="114" t="n">
        <f aca="false">BQ199-BP199</f>
        <v>-9</v>
      </c>
      <c r="BS199" s="115" t="n">
        <v>12729</v>
      </c>
      <c r="BT199" s="115" t="n">
        <v>12541</v>
      </c>
      <c r="BU199" s="116" t="n">
        <f aca="false">BT199-BS199</f>
        <v>-188</v>
      </c>
      <c r="BV199" s="107" t="n">
        <f aca="false">BG199+BH199</f>
        <v>0</v>
      </c>
      <c r="BW199" s="168" t="n">
        <v>0</v>
      </c>
      <c r="BX199" s="168" t="n">
        <v>0</v>
      </c>
      <c r="BZ199" s="168" t="n">
        <v>24</v>
      </c>
      <c r="CA199" s="168" t="n">
        <v>8.83</v>
      </c>
    </row>
    <row r="200" customFormat="false" ht="13.8" hidden="false" customHeight="false" outlineLevel="0" collapsed="false">
      <c r="A200" s="226"/>
      <c r="B200" s="85" t="n">
        <v>42930</v>
      </c>
      <c r="C200" s="86" t="n">
        <v>93.9</v>
      </c>
      <c r="D200" s="214" t="n">
        <v>0.634</v>
      </c>
      <c r="E200" s="170" t="n">
        <v>102</v>
      </c>
      <c r="F200" s="170" t="n">
        <v>85</v>
      </c>
      <c r="G200" s="88" t="n">
        <v>24</v>
      </c>
      <c r="H200" s="88" t="n">
        <v>0</v>
      </c>
      <c r="I200" s="88" t="n">
        <v>24</v>
      </c>
      <c r="J200" s="88" t="n">
        <v>0</v>
      </c>
      <c r="K200" s="90" t="n">
        <v>0</v>
      </c>
      <c r="L200" s="90" t="n">
        <v>0</v>
      </c>
      <c r="M200" s="90" t="n">
        <v>0</v>
      </c>
      <c r="N200" s="90" t="n">
        <v>0</v>
      </c>
      <c r="O200" s="90" t="n">
        <v>0</v>
      </c>
      <c r="P200" s="90" t="n">
        <v>0</v>
      </c>
      <c r="Q200" s="164" t="n">
        <v>3458</v>
      </c>
      <c r="R200" s="91" t="n">
        <v>2923</v>
      </c>
      <c r="S200" s="171" t="n">
        <v>2923</v>
      </c>
      <c r="T200" s="92" t="n">
        <v>2853</v>
      </c>
      <c r="U200" s="92" t="n">
        <v>2960</v>
      </c>
      <c r="V200" s="88" t="n">
        <v>41</v>
      </c>
      <c r="W200" s="88" t="n">
        <v>0</v>
      </c>
      <c r="X200" s="88" t="n">
        <v>41</v>
      </c>
      <c r="Y200" s="88" t="n">
        <v>0</v>
      </c>
      <c r="Z200" s="88" t="n">
        <v>60</v>
      </c>
      <c r="AA200" s="88" t="n">
        <v>0</v>
      </c>
      <c r="AB200" s="93" t="n">
        <f aca="false">U200-T200+AY200</f>
        <v>107</v>
      </c>
      <c r="AC200" s="94" t="n">
        <f aca="false">T200-S200</f>
        <v>-70</v>
      </c>
      <c r="AD200" s="89" t="n">
        <v>126</v>
      </c>
      <c r="AE200" s="95" t="n">
        <f aca="false">IF(AD200&gt;0, U200/(AD200*24),"no data")</f>
        <v>0.978835978835979</v>
      </c>
      <c r="AF200" s="96" t="n">
        <f aca="false">IF(Q200&gt;0,Q200/24,"no data")</f>
        <v>144.083333333333</v>
      </c>
      <c r="AG200" s="95" t="n">
        <f aca="false">IF(T200&gt;0,(T200/Q200),"no data")</f>
        <v>0.825043377674957</v>
      </c>
      <c r="AH200" s="97" t="n">
        <f aca="false">(1440-((V200*W200)+(X200*Y200)+(Z200*AA200))/(V200+X200+Z200))/1440</f>
        <v>1</v>
      </c>
      <c r="AI200" s="98" t="n">
        <f aca="false">IF(T200&gt;0,(1440-((W200*V200+AS200*AT200)+(Y200*X200+AU200*AV200)+(Z200*AA200+AW200*AX200))/(V200+X200+Z200))/1440,"no data")</f>
        <v>0.866197183098592</v>
      </c>
      <c r="AJ200" s="247" t="n">
        <v>8.137</v>
      </c>
      <c r="AK200" s="248" t="n">
        <v>139.39</v>
      </c>
      <c r="AL200" s="249" t="n">
        <f aca="false">AJ200*AK200</f>
        <v>1134.21643</v>
      </c>
      <c r="AM200" s="247" t="n">
        <v>25.06</v>
      </c>
      <c r="AN200" s="250" t="n">
        <v>944</v>
      </c>
      <c r="AO200" s="103" t="n">
        <f aca="false">AM200*AN200</f>
        <v>23656.64</v>
      </c>
      <c r="AP200" s="104" t="n">
        <f aca="false">IF(T200&gt;0,((((AJ200*AK200)+(AM200*AN200))/(T200*1000))*1000000),"no data")</f>
        <v>8689.39937960042</v>
      </c>
      <c r="AQ200" s="101" t="n">
        <f aca="false">R200/24</f>
        <v>121.791666666667</v>
      </c>
      <c r="AR200" s="101"/>
      <c r="AS200" s="88" t="n">
        <v>0</v>
      </c>
      <c r="AT200" s="106" t="n">
        <v>0</v>
      </c>
      <c r="AU200" s="106" t="n">
        <v>0</v>
      </c>
      <c r="AV200" s="88" t="n">
        <v>0</v>
      </c>
      <c r="AW200" s="106" t="n">
        <v>19</v>
      </c>
      <c r="AX200" s="88" t="n">
        <v>1440</v>
      </c>
      <c r="AY200" s="88" t="n">
        <v>0</v>
      </c>
      <c r="BA200" s="107" t="n">
        <v>983</v>
      </c>
      <c r="BB200" s="107" t="n">
        <v>987</v>
      </c>
      <c r="BC200" s="107" t="n">
        <v>990</v>
      </c>
      <c r="BD200" s="107" t="n">
        <f aca="false">BB200-BA200</f>
        <v>4</v>
      </c>
      <c r="BE200" s="107" t="n">
        <f aca="false">AP200</f>
        <v>8689.39937960042</v>
      </c>
      <c r="BF200" s="159" t="n">
        <f aca="false">BC200/24</f>
        <v>41.25</v>
      </c>
      <c r="BG200" s="109" t="n">
        <v>0</v>
      </c>
      <c r="BH200" s="110" t="n">
        <v>0</v>
      </c>
      <c r="BI200" s="111" t="n">
        <v>28.7</v>
      </c>
      <c r="BJ200" s="112" t="n">
        <v>26.7</v>
      </c>
      <c r="BK200" s="112" t="n">
        <v>22</v>
      </c>
      <c r="BL200" s="112" t="n">
        <v>23.6</v>
      </c>
      <c r="BM200" s="112" t="n">
        <v>983.33</v>
      </c>
      <c r="BN200" s="111" t="n">
        <v>50.18</v>
      </c>
      <c r="BO200" s="113" t="n">
        <v>0.9333</v>
      </c>
      <c r="BP200" s="108" t="n">
        <v>95.6</v>
      </c>
      <c r="BQ200" s="108" t="n">
        <v>86.9</v>
      </c>
      <c r="BR200" s="114" t="n">
        <f aca="false">BQ200-BP200</f>
        <v>-8.69999999999999</v>
      </c>
      <c r="BS200" s="115" t="n">
        <v>12764</v>
      </c>
      <c r="BT200" s="115" t="n">
        <v>12576</v>
      </c>
      <c r="BU200" s="116" t="n">
        <f aca="false">BT200-BS200</f>
        <v>-188</v>
      </c>
      <c r="BV200" s="107" t="n">
        <f aca="false">BG200+BH200</f>
        <v>0</v>
      </c>
      <c r="BW200" s="108" t="n">
        <v>0</v>
      </c>
      <c r="BX200" s="108" t="n">
        <v>0</v>
      </c>
      <c r="BZ200" s="108" t="n">
        <v>24</v>
      </c>
      <c r="CA200" s="108" t="n">
        <v>7.77</v>
      </c>
    </row>
    <row r="201" customFormat="false" ht="13.8" hidden="false" customHeight="false" outlineLevel="0" collapsed="false">
      <c r="A201" s="226"/>
      <c r="B201" s="85" t="n">
        <v>42931</v>
      </c>
      <c r="C201" s="86" t="n">
        <v>95.4</v>
      </c>
      <c r="D201" s="214" t="n">
        <v>0.614</v>
      </c>
      <c r="E201" s="89" t="n">
        <v>103</v>
      </c>
      <c r="F201" s="89" t="n">
        <v>87</v>
      </c>
      <c r="G201" s="88" t="n">
        <v>24</v>
      </c>
      <c r="H201" s="88" t="n">
        <v>0</v>
      </c>
      <c r="I201" s="88" t="n">
        <v>24</v>
      </c>
      <c r="J201" s="88" t="n">
        <v>0</v>
      </c>
      <c r="K201" s="90" t="n">
        <v>0</v>
      </c>
      <c r="L201" s="90" t="n">
        <v>0</v>
      </c>
      <c r="M201" s="90" t="n">
        <v>0</v>
      </c>
      <c r="N201" s="90" t="n">
        <v>0</v>
      </c>
      <c r="O201" s="90" t="n">
        <v>0</v>
      </c>
      <c r="P201" s="90" t="n">
        <v>0</v>
      </c>
      <c r="Q201" s="164" t="n">
        <v>3445</v>
      </c>
      <c r="R201" s="91" t="n">
        <v>2920</v>
      </c>
      <c r="S201" s="91" t="n">
        <v>2920</v>
      </c>
      <c r="T201" s="92" t="n">
        <v>2849</v>
      </c>
      <c r="U201" s="92" t="n">
        <v>2952</v>
      </c>
      <c r="V201" s="88" t="n">
        <v>41</v>
      </c>
      <c r="W201" s="89" t="n">
        <v>0</v>
      </c>
      <c r="X201" s="89" t="n">
        <v>41</v>
      </c>
      <c r="Y201" s="89" t="n">
        <v>0</v>
      </c>
      <c r="Z201" s="89" t="n">
        <v>60</v>
      </c>
      <c r="AA201" s="89" t="n">
        <v>0</v>
      </c>
      <c r="AB201" s="93" t="n">
        <f aca="false">U201-T201+AY201</f>
        <v>103</v>
      </c>
      <c r="AC201" s="94" t="n">
        <f aca="false">T201-S201</f>
        <v>-71</v>
      </c>
      <c r="AD201" s="89" t="n">
        <v>126</v>
      </c>
      <c r="AE201" s="95" t="n">
        <f aca="false">IF(AD201&gt;0, U201/(AD201*24),"no data")</f>
        <v>0.976190476190476</v>
      </c>
      <c r="AF201" s="96" t="n">
        <f aca="false">IF(Q201&gt;0,Q201/24,"no data")</f>
        <v>143.541666666667</v>
      </c>
      <c r="AG201" s="95" t="n">
        <f aca="false">IF(T201&gt;0,(T201/Q201),"no data")</f>
        <v>0.82699564586357</v>
      </c>
      <c r="AH201" s="97" t="n">
        <f aca="false">(1440-((V201*W201)+(X201*Y201)+(Z201*AA201))/(V201+X201+Z201))/1440</f>
        <v>1</v>
      </c>
      <c r="AI201" s="98" t="n">
        <f aca="false">IF(T201&gt;0,(1440-((W201*V201+AS201*AT201)+(Y201*X201+AU201*AV201)+(Z201*AA201+AW201*AX201))/(V201+X201+Z201))/1440,"no data")</f>
        <v>0.866197183098592</v>
      </c>
      <c r="AJ201" s="247" t="n">
        <v>8.14</v>
      </c>
      <c r="AK201" s="248" t="n">
        <v>140.12</v>
      </c>
      <c r="AL201" s="249" t="n">
        <f aca="false">AJ201*AK201</f>
        <v>1140.5768</v>
      </c>
      <c r="AM201" s="247" t="n">
        <v>24.997</v>
      </c>
      <c r="AN201" s="250" t="n">
        <v>943</v>
      </c>
      <c r="AO201" s="103" t="n">
        <f aca="false">AM201*AN201</f>
        <v>23572.171</v>
      </c>
      <c r="AP201" s="104" t="n">
        <f aca="false">IF(T201&gt;0,((((AJ201*AK201)+(AM201*AN201))/(T201*1000))*1000000),"no data")</f>
        <v>8674.18315198315</v>
      </c>
      <c r="AQ201" s="101" t="n">
        <f aca="false">R201/24</f>
        <v>121.666666666667</v>
      </c>
      <c r="AR201" s="101"/>
      <c r="AS201" s="88" t="n">
        <v>0</v>
      </c>
      <c r="AT201" s="106" t="n">
        <v>0</v>
      </c>
      <c r="AU201" s="106" t="n">
        <v>0</v>
      </c>
      <c r="AV201" s="88" t="n">
        <v>0</v>
      </c>
      <c r="AW201" s="106" t="n">
        <v>19</v>
      </c>
      <c r="AX201" s="88" t="n">
        <v>1440</v>
      </c>
      <c r="AY201" s="88" t="n">
        <v>0</v>
      </c>
      <c r="BA201" s="107" t="n">
        <v>982</v>
      </c>
      <c r="BB201" s="107" t="n">
        <v>981</v>
      </c>
      <c r="BC201" s="107" t="n">
        <v>989</v>
      </c>
      <c r="BD201" s="107" t="n">
        <f aca="false">BB201-BA201</f>
        <v>-1</v>
      </c>
      <c r="BE201" s="107" t="n">
        <f aca="false">AP201</f>
        <v>8674.18315198315</v>
      </c>
      <c r="BF201" s="159" t="n">
        <f aca="false">BC201/24</f>
        <v>41.2083333333333</v>
      </c>
      <c r="BG201" s="109" t="n">
        <v>0</v>
      </c>
      <c r="BH201" s="110" t="n">
        <v>0</v>
      </c>
      <c r="BI201" s="111" t="n">
        <v>28.6</v>
      </c>
      <c r="BJ201" s="112" t="n">
        <v>26.7</v>
      </c>
      <c r="BK201" s="112" t="n">
        <v>21.9</v>
      </c>
      <c r="BL201" s="112" t="n">
        <v>23.8</v>
      </c>
      <c r="BM201" s="112" t="n">
        <v>982.6</v>
      </c>
      <c r="BN201" s="111" t="n">
        <v>50.13</v>
      </c>
      <c r="BO201" s="113" t="n">
        <v>0.9332</v>
      </c>
      <c r="BP201" s="108" t="n">
        <v>95.5</v>
      </c>
      <c r="BQ201" s="108" t="n">
        <v>86.9</v>
      </c>
      <c r="BR201" s="114" t="n">
        <f aca="false">BQ201-BP201</f>
        <v>-8.59999999999999</v>
      </c>
      <c r="BS201" s="115" t="n">
        <v>12781</v>
      </c>
      <c r="BT201" s="115" t="n">
        <v>12584</v>
      </c>
      <c r="BU201" s="116" t="n">
        <f aca="false">BT201-BS201</f>
        <v>-197</v>
      </c>
      <c r="BV201" s="107" t="n">
        <f aca="false">BG201+BH201</f>
        <v>0</v>
      </c>
      <c r="BW201" s="108" t="n">
        <v>0</v>
      </c>
      <c r="BX201" s="108" t="n">
        <v>0</v>
      </c>
      <c r="BZ201" s="108" t="n">
        <v>24</v>
      </c>
      <c r="CA201" s="108" t="n">
        <v>6.32</v>
      </c>
    </row>
    <row r="202" customFormat="false" ht="12.75" hidden="false" customHeight="true" outlineLevel="0" collapsed="false">
      <c r="A202" s="226" t="s">
        <v>115</v>
      </c>
      <c r="B202" s="85" t="n">
        <v>42932</v>
      </c>
      <c r="C202" s="125" t="n">
        <v>96.1</v>
      </c>
      <c r="D202" s="126" t="n">
        <v>0.622</v>
      </c>
      <c r="E202" s="128" t="n">
        <v>103</v>
      </c>
      <c r="F202" s="128" t="n">
        <v>88</v>
      </c>
      <c r="G202" s="128" t="n">
        <v>24</v>
      </c>
      <c r="H202" s="128" t="n">
        <v>0</v>
      </c>
      <c r="I202" s="128" t="n">
        <v>24</v>
      </c>
      <c r="J202" s="128" t="n">
        <v>0</v>
      </c>
      <c r="K202" s="172" t="n">
        <v>0</v>
      </c>
      <c r="L202" s="172" t="n">
        <v>0</v>
      </c>
      <c r="M202" s="172" t="n">
        <v>0</v>
      </c>
      <c r="N202" s="172" t="n">
        <v>0</v>
      </c>
      <c r="O202" s="172" t="n">
        <v>0</v>
      </c>
      <c r="P202" s="172" t="n">
        <v>0</v>
      </c>
      <c r="Q202" s="173" t="n">
        <v>3442</v>
      </c>
      <c r="R202" s="131" t="n">
        <v>2898</v>
      </c>
      <c r="S202" s="131" t="n">
        <v>2898</v>
      </c>
      <c r="T202" s="132" t="n">
        <v>2831</v>
      </c>
      <c r="U202" s="132" t="n">
        <v>2936</v>
      </c>
      <c r="V202" s="128" t="n">
        <v>41</v>
      </c>
      <c r="W202" s="128" t="n">
        <v>0</v>
      </c>
      <c r="X202" s="128" t="n">
        <v>41</v>
      </c>
      <c r="Y202" s="128" t="n">
        <v>0</v>
      </c>
      <c r="Z202" s="128" t="n">
        <v>60</v>
      </c>
      <c r="AA202" s="128" t="n">
        <v>0</v>
      </c>
      <c r="AB202" s="133" t="n">
        <f aca="false">U202-T202+AY202</f>
        <v>105</v>
      </c>
      <c r="AC202" s="134" t="n">
        <f aca="false">T202-S202</f>
        <v>-67</v>
      </c>
      <c r="AD202" s="128" t="n">
        <v>125</v>
      </c>
      <c r="AE202" s="135" t="n">
        <f aca="false">IF(AD202&gt;0, U202/(AD202*24),"no data")</f>
        <v>0.978666666666667</v>
      </c>
      <c r="AF202" s="136" t="n">
        <f aca="false">IF(Q202&gt;0,Q202/24,"no data")</f>
        <v>143.416666666667</v>
      </c>
      <c r="AG202" s="135" t="n">
        <f aca="false">IF(T202&gt;0,(T202/Q202),"no data")</f>
        <v>0.822486926205694</v>
      </c>
      <c r="AH202" s="137" t="n">
        <f aca="false">(1440-((V202*W202)+(X202*Y202)+(Z202*AA202))/(V202+X202+Z202))/1440</f>
        <v>1</v>
      </c>
      <c r="AI202" s="138" t="n">
        <f aca="false">IF(T202&gt;0,(1440-((W202*V202+AS202*AT202)+(Y202*X202+AU202*AV202)+(Z202*AA202+AW202*AX202))/(V202+X202+Z202))/1440,"no data")</f>
        <v>0.866197183098592</v>
      </c>
      <c r="AJ202" s="243" t="n">
        <v>8.09</v>
      </c>
      <c r="AK202" s="246" t="n">
        <v>140.97</v>
      </c>
      <c r="AL202" s="245" t="n">
        <f aca="false">AJ202*AK202</f>
        <v>1140.4473</v>
      </c>
      <c r="AM202" s="243" t="n">
        <v>24.989</v>
      </c>
      <c r="AN202" s="228" t="n">
        <v>942</v>
      </c>
      <c r="AO202" s="140" t="n">
        <f aca="false">AM202*AN202</f>
        <v>23539.638</v>
      </c>
      <c r="AP202" s="141" t="n">
        <f aca="false">IF(T202&gt;0,((((AJ202*AK202)+(AM202*AN202))/(T202*1000))*1000000),"no data")</f>
        <v>8717.79770399152</v>
      </c>
      <c r="AQ202" s="154" t="n">
        <f aca="false">R202/24</f>
        <v>120.75</v>
      </c>
      <c r="AR202" s="154"/>
      <c r="AS202" s="127" t="n">
        <v>0</v>
      </c>
      <c r="AT202" s="144" t="n">
        <v>0</v>
      </c>
      <c r="AU202" s="144" t="n">
        <v>0</v>
      </c>
      <c r="AV202" s="127" t="n">
        <v>0</v>
      </c>
      <c r="AW202" s="144" t="n">
        <v>19</v>
      </c>
      <c r="AX202" s="127" t="n">
        <v>1440</v>
      </c>
      <c r="AY202" s="127" t="n">
        <v>0</v>
      </c>
      <c r="BA202" s="145" t="n">
        <v>977</v>
      </c>
      <c r="BB202" s="145" t="n">
        <v>975</v>
      </c>
      <c r="BC202" s="145" t="n">
        <v>984</v>
      </c>
      <c r="BD202" s="145" t="n">
        <f aca="false">BB202-BA202</f>
        <v>-2</v>
      </c>
      <c r="BE202" s="145" t="n">
        <f aca="false">AP202</f>
        <v>8717.79770399152</v>
      </c>
      <c r="BF202" s="147" t="n">
        <f aca="false">BC202/24</f>
        <v>41</v>
      </c>
      <c r="BG202" s="174" t="n">
        <v>0</v>
      </c>
      <c r="BH202" s="175" t="n">
        <v>0</v>
      </c>
      <c r="BI202" s="176" t="n">
        <v>28.5</v>
      </c>
      <c r="BJ202" s="177" t="n">
        <v>26.7</v>
      </c>
      <c r="BK202" s="177" t="n">
        <v>21.83</v>
      </c>
      <c r="BL202" s="177" t="n">
        <v>23.52</v>
      </c>
      <c r="BM202" s="177" t="n">
        <v>980.7</v>
      </c>
      <c r="BN202" s="177" t="n">
        <v>50.11</v>
      </c>
      <c r="BO202" s="178" t="n">
        <v>0.9327</v>
      </c>
      <c r="BP202" s="177" t="n">
        <v>95.58</v>
      </c>
      <c r="BQ202" s="177" t="n">
        <v>86.87</v>
      </c>
      <c r="BR202" s="114" t="n">
        <f aca="false">BQ202-BP202</f>
        <v>-8.70999999999999</v>
      </c>
      <c r="BS202" s="177" t="n">
        <v>12841</v>
      </c>
      <c r="BT202" s="177" t="n">
        <v>12622</v>
      </c>
      <c r="BU202" s="116" t="n">
        <f aca="false">BT202-BS202</f>
        <v>-219</v>
      </c>
      <c r="BV202" s="145" t="n">
        <f aca="false">BG202+BH202</f>
        <v>0</v>
      </c>
      <c r="BW202" s="147" t="n">
        <v>0</v>
      </c>
      <c r="BX202" s="147" t="n">
        <v>0</v>
      </c>
      <c r="BZ202" s="147" t="n">
        <v>24</v>
      </c>
      <c r="CA202" s="147" t="n">
        <v>6.67</v>
      </c>
    </row>
    <row r="203" customFormat="false" ht="13.8" hidden="false" customHeight="false" outlineLevel="0" collapsed="false">
      <c r="A203" s="226"/>
      <c r="B203" s="85" t="n">
        <v>42933</v>
      </c>
      <c r="C203" s="125" t="n">
        <v>95.5</v>
      </c>
      <c r="D203" s="126" t="n">
        <v>0.624</v>
      </c>
      <c r="E203" s="128" t="n">
        <v>104</v>
      </c>
      <c r="F203" s="128" t="n">
        <v>87</v>
      </c>
      <c r="G203" s="128" t="n">
        <v>24</v>
      </c>
      <c r="H203" s="128" t="n">
        <v>0</v>
      </c>
      <c r="I203" s="128" t="n">
        <v>24</v>
      </c>
      <c r="J203" s="128" t="n">
        <v>0</v>
      </c>
      <c r="K203" s="172" t="n">
        <v>0</v>
      </c>
      <c r="L203" s="172" t="n">
        <v>0</v>
      </c>
      <c r="M203" s="172" t="n">
        <v>0</v>
      </c>
      <c r="N203" s="172" t="n">
        <v>0</v>
      </c>
      <c r="O203" s="172" t="n">
        <v>0</v>
      </c>
      <c r="P203" s="172" t="n">
        <v>0</v>
      </c>
      <c r="Q203" s="173" t="n">
        <v>3446</v>
      </c>
      <c r="R203" s="131" t="n">
        <v>2909</v>
      </c>
      <c r="S203" s="131" t="n">
        <v>2909</v>
      </c>
      <c r="T203" s="132" t="n">
        <v>2839</v>
      </c>
      <c r="U203" s="132" t="n">
        <v>2942</v>
      </c>
      <c r="V203" s="128" t="n">
        <v>41</v>
      </c>
      <c r="W203" s="128" t="n">
        <v>0</v>
      </c>
      <c r="X203" s="128" t="n">
        <v>41</v>
      </c>
      <c r="Y203" s="128" t="n">
        <v>0</v>
      </c>
      <c r="Z203" s="128" t="n">
        <v>60</v>
      </c>
      <c r="AA203" s="128" t="n">
        <v>0</v>
      </c>
      <c r="AB203" s="133" t="n">
        <f aca="false">U203-T203+AY203</f>
        <v>103</v>
      </c>
      <c r="AC203" s="134" t="n">
        <f aca="false">T203-S203</f>
        <v>-70</v>
      </c>
      <c r="AD203" s="128" t="n">
        <v>125</v>
      </c>
      <c r="AE203" s="135" t="n">
        <f aca="false">IF(AD203&gt;0, U203/(AD203*24),"no data")</f>
        <v>0.980666666666667</v>
      </c>
      <c r="AF203" s="136" t="n">
        <f aca="false">IF(Q203&gt;0,Q203/24,"no data")</f>
        <v>143.583333333333</v>
      </c>
      <c r="AG203" s="135" t="n">
        <f aca="false">IF(T203&gt;0,(T203/Q203),"no data")</f>
        <v>0.823853743470691</v>
      </c>
      <c r="AH203" s="137" t="n">
        <f aca="false">(1440-((V203*W203)+(X203*Y203)+(Z203*AA203))/(V203+X203+Z203))/1440</f>
        <v>1</v>
      </c>
      <c r="AI203" s="138" t="n">
        <f aca="false">IF(T203&gt;0,(1440-((W203*V203+AS203*AT203)+(Y203*X203+AU203*AV203)+(Z203*AA203+AW203*AX203))/(V203+X203+Z203))/1440,"no data")</f>
        <v>0.866197183098592</v>
      </c>
      <c r="AJ203" s="243" t="n">
        <v>8.112</v>
      </c>
      <c r="AK203" s="246" t="n">
        <v>143.63</v>
      </c>
      <c r="AL203" s="245" t="n">
        <f aca="false">AJ203*AK203</f>
        <v>1165.12656</v>
      </c>
      <c r="AM203" s="243" t="n">
        <v>24.921</v>
      </c>
      <c r="AN203" s="228" t="n">
        <v>943</v>
      </c>
      <c r="AO203" s="140" t="n">
        <f aca="false">AM203*AN203</f>
        <v>23500.503</v>
      </c>
      <c r="AP203" s="141" t="n">
        <f aca="false">IF(T203&gt;0,((((AJ203*AK203)+(AM203*AN203))/(T203*1000))*1000000),"no data")</f>
        <v>8688.14003522367</v>
      </c>
      <c r="AQ203" s="154" t="n">
        <f aca="false">R203/24</f>
        <v>121.208333333333</v>
      </c>
      <c r="AR203" s="154"/>
      <c r="AS203" s="127" t="n">
        <v>0</v>
      </c>
      <c r="AT203" s="144" t="n">
        <v>0</v>
      </c>
      <c r="AU203" s="127" t="n">
        <v>0</v>
      </c>
      <c r="AV203" s="127" t="n">
        <v>0</v>
      </c>
      <c r="AW203" s="144" t="n">
        <v>19</v>
      </c>
      <c r="AX203" s="127" t="n">
        <v>1440</v>
      </c>
      <c r="AY203" s="127" t="n">
        <v>0</v>
      </c>
      <c r="BA203" s="145" t="n">
        <v>978</v>
      </c>
      <c r="BB203" s="145" t="n">
        <v>977</v>
      </c>
      <c r="BC203" s="145" t="n">
        <v>987</v>
      </c>
      <c r="BD203" s="145" t="n">
        <f aca="false">BB203-BA203</f>
        <v>-1</v>
      </c>
      <c r="BE203" s="145" t="n">
        <f aca="false">AP203</f>
        <v>8688.14003522367</v>
      </c>
      <c r="BF203" s="147" t="n">
        <f aca="false">BC203/24</f>
        <v>41.125</v>
      </c>
      <c r="BG203" s="174" t="n">
        <v>0</v>
      </c>
      <c r="BH203" s="175" t="n">
        <v>0</v>
      </c>
      <c r="BI203" s="176" t="n">
        <v>28.05</v>
      </c>
      <c r="BJ203" s="177" t="n">
        <v>26.63</v>
      </c>
      <c r="BK203" s="177" t="n">
        <v>21.81</v>
      </c>
      <c r="BL203" s="177" t="n">
        <v>23.62</v>
      </c>
      <c r="BM203" s="179" t="n">
        <v>981.54</v>
      </c>
      <c r="BN203" s="177" t="n">
        <v>50.13</v>
      </c>
      <c r="BO203" s="178" t="n">
        <v>0.9319</v>
      </c>
      <c r="BP203" s="177" t="n">
        <v>95.52</v>
      </c>
      <c r="BQ203" s="177" t="n">
        <v>86.89</v>
      </c>
      <c r="BR203" s="114" t="n">
        <f aca="false">BQ203-BP203</f>
        <v>-8.63</v>
      </c>
      <c r="BS203" s="177" t="n">
        <v>12781</v>
      </c>
      <c r="BT203" s="177" t="n">
        <v>12577</v>
      </c>
      <c r="BU203" s="116" t="n">
        <f aca="false">BT203-BS203</f>
        <v>-204</v>
      </c>
      <c r="BV203" s="145" t="n">
        <f aca="false">BG203+BH203</f>
        <v>0</v>
      </c>
      <c r="BW203" s="147" t="n">
        <v>0</v>
      </c>
      <c r="BX203" s="147" t="n">
        <v>0</v>
      </c>
      <c r="BZ203" s="147" t="n">
        <v>24</v>
      </c>
      <c r="CA203" s="147" t="n">
        <v>7.83</v>
      </c>
    </row>
    <row r="204" customFormat="false" ht="13.8" hidden="false" customHeight="false" outlineLevel="0" collapsed="false">
      <c r="A204" s="226"/>
      <c r="B204" s="85" t="n">
        <v>42934</v>
      </c>
      <c r="C204" s="125" t="n">
        <v>89.8</v>
      </c>
      <c r="D204" s="126" t="n">
        <v>0.723</v>
      </c>
      <c r="E204" s="128" t="n">
        <v>104</v>
      </c>
      <c r="F204" s="128" t="n">
        <v>82</v>
      </c>
      <c r="G204" s="128" t="n">
        <v>24</v>
      </c>
      <c r="H204" s="128" t="n">
        <v>0</v>
      </c>
      <c r="I204" s="128" t="n">
        <v>24</v>
      </c>
      <c r="J204" s="128" t="n">
        <v>0</v>
      </c>
      <c r="K204" s="172" t="n">
        <v>0</v>
      </c>
      <c r="L204" s="172" t="n">
        <v>0</v>
      </c>
      <c r="M204" s="172" t="n">
        <v>0</v>
      </c>
      <c r="N204" s="172" t="n">
        <v>0</v>
      </c>
      <c r="O204" s="172" t="n">
        <v>0</v>
      </c>
      <c r="P204" s="172" t="n">
        <v>0</v>
      </c>
      <c r="Q204" s="173" t="n">
        <v>3504</v>
      </c>
      <c r="R204" s="131" t="n">
        <v>2954</v>
      </c>
      <c r="S204" s="131" t="n">
        <v>2954</v>
      </c>
      <c r="T204" s="132" t="n">
        <v>2881</v>
      </c>
      <c r="U204" s="132" t="n">
        <v>2987</v>
      </c>
      <c r="V204" s="128" t="n">
        <v>41</v>
      </c>
      <c r="W204" s="128" t="n">
        <v>0</v>
      </c>
      <c r="X204" s="128" t="n">
        <v>41</v>
      </c>
      <c r="Y204" s="128" t="n">
        <v>0</v>
      </c>
      <c r="Z204" s="128" t="n">
        <v>60</v>
      </c>
      <c r="AA204" s="128" t="n">
        <v>0</v>
      </c>
      <c r="AB204" s="133" t="n">
        <f aca="false">U204-T204+AY204</f>
        <v>106</v>
      </c>
      <c r="AC204" s="134" t="n">
        <f aca="false">T204-S204</f>
        <v>-73</v>
      </c>
      <c r="AD204" s="128" t="n">
        <v>128</v>
      </c>
      <c r="AE204" s="135" t="n">
        <f aca="false">IF(AD204&gt;0, U204/(AD204*24),"no data")</f>
        <v>0.972330729166667</v>
      </c>
      <c r="AF204" s="136" t="n">
        <f aca="false">IF(Q204&gt;0,Q204/24,"no data")</f>
        <v>146</v>
      </c>
      <c r="AG204" s="135" t="n">
        <f aca="false">IF(T204&gt;0,(T204/Q204),"no data")</f>
        <v>0.822203196347032</v>
      </c>
      <c r="AH204" s="137" t="n">
        <f aca="false">(1440-((V204*W204)+(X204*Y204)+(Z204*AA204))/(V204+X204+Z204))/1440</f>
        <v>1</v>
      </c>
      <c r="AI204" s="138" t="n">
        <f aca="false">IF(T204&gt;0,(1440-((W204*V204+AS204*AT204)+(Y204*X204+AU204*AV204)+(Z204*AA204+AW204*AX204))/(V204+X204+Z204))/1440,"no data")</f>
        <v>0.866197183098592</v>
      </c>
      <c r="AJ204" s="243" t="n">
        <v>8.08</v>
      </c>
      <c r="AK204" s="246" t="n">
        <v>140.27</v>
      </c>
      <c r="AL204" s="245" t="n">
        <f aca="false">AJ204*AK204</f>
        <v>1133.3816</v>
      </c>
      <c r="AM204" s="243" t="n">
        <v>25.251</v>
      </c>
      <c r="AN204" s="228" t="n">
        <v>944</v>
      </c>
      <c r="AO204" s="140" t="n">
        <f aca="false">AM204*AN204</f>
        <v>23836.944</v>
      </c>
      <c r="AP204" s="141" t="n">
        <f aca="false">IF(T204&gt;0,((((AJ204*AK204)+(AM204*AN204))/(T204*1000))*1000000),"no data")</f>
        <v>8667.24248524818</v>
      </c>
      <c r="AQ204" s="154" t="n">
        <f aca="false">R204/24</f>
        <v>123.083333333333</v>
      </c>
      <c r="AR204" s="154"/>
      <c r="AS204" s="127" t="n">
        <v>0</v>
      </c>
      <c r="AT204" s="144" t="n">
        <v>0</v>
      </c>
      <c r="AU204" s="144" t="n">
        <v>0</v>
      </c>
      <c r="AV204" s="127" t="n">
        <v>0</v>
      </c>
      <c r="AW204" s="144" t="n">
        <v>19</v>
      </c>
      <c r="AX204" s="127" t="n">
        <v>1440</v>
      </c>
      <c r="AY204" s="127" t="n">
        <v>0</v>
      </c>
      <c r="BA204" s="145" t="n">
        <v>1001</v>
      </c>
      <c r="BB204" s="145" t="n">
        <v>991</v>
      </c>
      <c r="BC204" s="145" t="n">
        <v>995</v>
      </c>
      <c r="BD204" s="145" t="n">
        <f aca="false">BB204-BA204</f>
        <v>-10</v>
      </c>
      <c r="BE204" s="145" t="n">
        <f aca="false">AP204</f>
        <v>8667.24248524818</v>
      </c>
      <c r="BF204" s="147" t="n">
        <f aca="false">BC204/24</f>
        <v>41.4583333333333</v>
      </c>
      <c r="BG204" s="174" t="n">
        <v>0</v>
      </c>
      <c r="BH204" s="175" t="n">
        <v>0</v>
      </c>
      <c r="BI204" s="176" t="n">
        <v>29.2</v>
      </c>
      <c r="BJ204" s="177" t="n">
        <v>27.05</v>
      </c>
      <c r="BK204" s="177" t="n">
        <v>22.03</v>
      </c>
      <c r="BL204" s="177" t="n">
        <v>23.6</v>
      </c>
      <c r="BM204" s="179" t="n">
        <v>982.8</v>
      </c>
      <c r="BN204" s="176" t="n">
        <v>50.14</v>
      </c>
      <c r="BO204" s="178" t="n">
        <v>0.933</v>
      </c>
      <c r="BP204" s="177" t="n">
        <v>96.42</v>
      </c>
      <c r="BQ204" s="177" t="n">
        <v>87.06</v>
      </c>
      <c r="BR204" s="114" t="n">
        <f aca="false">BQ204-BP204</f>
        <v>-9.36</v>
      </c>
      <c r="BS204" s="177" t="n">
        <v>12715</v>
      </c>
      <c r="BT204" s="177" t="n">
        <v>12535</v>
      </c>
      <c r="BU204" s="116" t="n">
        <f aca="false">BT204-BS204</f>
        <v>-180</v>
      </c>
      <c r="BV204" s="145" t="n">
        <f aca="false">BG204+BH204</f>
        <v>0</v>
      </c>
      <c r="BW204" s="147" t="n">
        <v>0</v>
      </c>
      <c r="BX204" s="147" t="n">
        <v>0</v>
      </c>
      <c r="BZ204" s="147" t="n">
        <v>24</v>
      </c>
      <c r="CA204" s="147" t="n">
        <v>7.92</v>
      </c>
    </row>
    <row r="205" customFormat="false" ht="13.8" hidden="false" customHeight="false" outlineLevel="0" collapsed="false">
      <c r="A205" s="226"/>
      <c r="B205" s="85" t="n">
        <v>42935</v>
      </c>
      <c r="C205" s="125" t="n">
        <v>91.16</v>
      </c>
      <c r="D205" s="126" t="n">
        <v>0.7285</v>
      </c>
      <c r="E205" s="128" t="n">
        <v>99</v>
      </c>
      <c r="F205" s="128" t="n">
        <v>82</v>
      </c>
      <c r="G205" s="128" t="n">
        <v>24</v>
      </c>
      <c r="H205" s="128" t="n">
        <v>0</v>
      </c>
      <c r="I205" s="128" t="n">
        <v>24</v>
      </c>
      <c r="J205" s="128" t="n">
        <v>0</v>
      </c>
      <c r="K205" s="172" t="n">
        <v>0</v>
      </c>
      <c r="L205" s="172" t="n">
        <v>0</v>
      </c>
      <c r="M205" s="172" t="n">
        <v>0</v>
      </c>
      <c r="N205" s="172" t="n">
        <v>0</v>
      </c>
      <c r="O205" s="172" t="n">
        <v>0</v>
      </c>
      <c r="P205" s="172" t="n">
        <v>0</v>
      </c>
      <c r="Q205" s="173" t="n">
        <v>3480</v>
      </c>
      <c r="R205" s="131" t="n">
        <v>2928</v>
      </c>
      <c r="S205" s="131" t="n">
        <v>2928</v>
      </c>
      <c r="T205" s="132" t="n">
        <v>2857</v>
      </c>
      <c r="U205" s="132" t="n">
        <v>2957</v>
      </c>
      <c r="V205" s="128" t="n">
        <v>41</v>
      </c>
      <c r="W205" s="128" t="n">
        <v>0</v>
      </c>
      <c r="X205" s="128" t="n">
        <v>41</v>
      </c>
      <c r="Y205" s="128" t="n">
        <v>0</v>
      </c>
      <c r="Z205" s="128" t="n">
        <v>60</v>
      </c>
      <c r="AA205" s="128" t="n">
        <v>0</v>
      </c>
      <c r="AB205" s="133" t="n">
        <f aca="false">U205-T205+AY205</f>
        <v>100</v>
      </c>
      <c r="AC205" s="134" t="n">
        <f aca="false">T205-S205</f>
        <v>-71</v>
      </c>
      <c r="AD205" s="128" t="n">
        <v>126</v>
      </c>
      <c r="AE205" s="135" t="n">
        <f aca="false">IF(AD205&gt;0, U205/(AD205*24),"no data")</f>
        <v>0.977843915343915</v>
      </c>
      <c r="AF205" s="136" t="n">
        <f aca="false">IF(Q205&gt;0,Q205/24,"no data")</f>
        <v>145</v>
      </c>
      <c r="AG205" s="135" t="n">
        <f aca="false">IF(T205&gt;0,(T205/Q205),"no data")</f>
        <v>0.820977011494253</v>
      </c>
      <c r="AH205" s="137" t="n">
        <f aca="false">(1440-((V205*W205)+(X205*Y205)+(Z205*AA205))/(V205+X205+Z205))/1440</f>
        <v>1</v>
      </c>
      <c r="AI205" s="138" t="n">
        <f aca="false">IF(T205&gt;0,(1440-((W205*V205+AS205*AT205)+(Y205*X205+AU205*AV205)+(Z205*AA205+AW205*AX205))/(V205+X205+Z205))/1440,"no data")</f>
        <v>0.866197183098592</v>
      </c>
      <c r="AJ205" s="175" t="n">
        <v>8.075</v>
      </c>
      <c r="AK205" s="154" t="n">
        <v>139.23</v>
      </c>
      <c r="AL205" s="154" t="n">
        <f aca="false">AJ205*AK205</f>
        <v>1124.28225</v>
      </c>
      <c r="AM205" s="175" t="n">
        <v>25.091</v>
      </c>
      <c r="AN205" s="127" t="n">
        <v>943</v>
      </c>
      <c r="AO205" s="140" t="n">
        <f aca="false">AM205*AN205</f>
        <v>23660.813</v>
      </c>
      <c r="AP205" s="141" t="n">
        <f aca="false">IF(T205&gt;0,((((AJ205*AK205)+(AM205*AN205))/(T205*1000))*1000000),"no data")</f>
        <v>8675.21709835492</v>
      </c>
      <c r="AQ205" s="154" t="n">
        <f aca="false">R205/24</f>
        <v>122</v>
      </c>
      <c r="AR205" s="154"/>
      <c r="AS205" s="127" t="n">
        <v>0</v>
      </c>
      <c r="AT205" s="144" t="n">
        <v>0</v>
      </c>
      <c r="AU205" s="144" t="n">
        <v>0</v>
      </c>
      <c r="AV205" s="127" t="n">
        <v>0</v>
      </c>
      <c r="AW205" s="144" t="n">
        <v>19</v>
      </c>
      <c r="AX205" s="127" t="n">
        <v>1440</v>
      </c>
      <c r="AY205" s="127" t="n">
        <v>0</v>
      </c>
      <c r="BA205" s="145" t="n">
        <v>992</v>
      </c>
      <c r="BB205" s="145" t="n">
        <v>977</v>
      </c>
      <c r="BC205" s="145" t="n">
        <v>988</v>
      </c>
      <c r="BD205" s="145" t="n">
        <f aca="false">BB205-BA205</f>
        <v>-15</v>
      </c>
      <c r="BE205" s="145" t="n">
        <f aca="false">AP205</f>
        <v>8675.21709835492</v>
      </c>
      <c r="BF205" s="147" t="n">
        <f aca="false">BC205/24</f>
        <v>41.1666666666667</v>
      </c>
      <c r="BG205" s="174" t="n">
        <v>0</v>
      </c>
      <c r="BH205" s="175" t="n">
        <v>0</v>
      </c>
      <c r="BI205" s="176" t="n">
        <v>29.05</v>
      </c>
      <c r="BJ205" s="177" t="n">
        <v>26.93</v>
      </c>
      <c r="BK205" s="179" t="n">
        <v>21.84</v>
      </c>
      <c r="BL205" s="177" t="n">
        <v>23.44</v>
      </c>
      <c r="BM205" s="177" t="n">
        <v>982.71</v>
      </c>
      <c r="BN205" s="177" t="n">
        <v>50.09</v>
      </c>
      <c r="BO205" s="178" t="n">
        <v>0.9336</v>
      </c>
      <c r="BP205" s="177" t="n">
        <v>96.69</v>
      </c>
      <c r="BQ205" s="176" t="n">
        <v>87.08</v>
      </c>
      <c r="BR205" s="114" t="n">
        <f aca="false">BQ205-BP205</f>
        <v>-9.61</v>
      </c>
      <c r="BS205" s="177" t="n">
        <v>12756</v>
      </c>
      <c r="BT205" s="145" t="n">
        <v>12570</v>
      </c>
      <c r="BU205" s="116" t="n">
        <f aca="false">BT205-BS205</f>
        <v>-186</v>
      </c>
      <c r="BV205" s="145" t="n">
        <f aca="false">BG205+BH205</f>
        <v>0</v>
      </c>
      <c r="BW205" s="147" t="n">
        <v>0</v>
      </c>
      <c r="BX205" s="147" t="n">
        <v>0</v>
      </c>
      <c r="BZ205" s="147" t="n">
        <v>24</v>
      </c>
      <c r="CA205" s="147" t="n">
        <v>5.61</v>
      </c>
    </row>
    <row r="206" customFormat="false" ht="13.8" hidden="false" customHeight="false" outlineLevel="0" collapsed="false">
      <c r="A206" s="226"/>
      <c r="B206" s="85" t="n">
        <v>42936</v>
      </c>
      <c r="C206" s="125" t="n">
        <v>90.14</v>
      </c>
      <c r="D206" s="126" t="n">
        <v>0.7334</v>
      </c>
      <c r="E206" s="128" t="n">
        <v>104</v>
      </c>
      <c r="F206" s="128" t="n">
        <v>87</v>
      </c>
      <c r="G206" s="128" t="n">
        <v>24</v>
      </c>
      <c r="H206" s="128" t="n">
        <v>0</v>
      </c>
      <c r="I206" s="128" t="n">
        <v>24</v>
      </c>
      <c r="J206" s="128" t="n">
        <v>0</v>
      </c>
      <c r="K206" s="156" t="n">
        <v>0</v>
      </c>
      <c r="L206" s="156" t="n">
        <v>0</v>
      </c>
      <c r="M206" s="156" t="n">
        <v>0</v>
      </c>
      <c r="N206" s="156" t="n">
        <v>0</v>
      </c>
      <c r="O206" s="156" t="n">
        <v>0</v>
      </c>
      <c r="P206" s="156" t="n">
        <v>0</v>
      </c>
      <c r="Q206" s="173" t="n">
        <v>3497</v>
      </c>
      <c r="R206" s="131" t="n">
        <v>2943</v>
      </c>
      <c r="S206" s="131" t="n">
        <v>2943</v>
      </c>
      <c r="T206" s="132" t="n">
        <v>2869</v>
      </c>
      <c r="U206" s="132" t="n">
        <v>2973</v>
      </c>
      <c r="V206" s="128" t="n">
        <v>42</v>
      </c>
      <c r="W206" s="128" t="n">
        <v>0</v>
      </c>
      <c r="X206" s="128" t="n">
        <v>41</v>
      </c>
      <c r="Y206" s="128" t="n">
        <v>0</v>
      </c>
      <c r="Z206" s="128" t="n">
        <v>60</v>
      </c>
      <c r="AA206" s="128" t="n">
        <v>0</v>
      </c>
      <c r="AB206" s="133" t="n">
        <f aca="false">U206-T206+AY206</f>
        <v>104</v>
      </c>
      <c r="AC206" s="134" t="n">
        <f aca="false">T206-S206</f>
        <v>-74</v>
      </c>
      <c r="AD206" s="128" t="n">
        <v>126</v>
      </c>
      <c r="AE206" s="135" t="n">
        <f aca="false">IF(AD206&gt;0, U206/(AD206*24),"no data")</f>
        <v>0.983134920634921</v>
      </c>
      <c r="AF206" s="136" t="n">
        <f aca="false">IF(Q206&gt;0,Q206/24,"no data")</f>
        <v>145.708333333333</v>
      </c>
      <c r="AG206" s="135" t="n">
        <f aca="false">IF(T206&gt;0,(T206/Q206),"no data")</f>
        <v>0.820417500714899</v>
      </c>
      <c r="AH206" s="137" t="n">
        <f aca="false">(1440-((V206*W206)+(X206*Y206)+(Z206*AA206))/(V206+X206+Z206))/1440</f>
        <v>1</v>
      </c>
      <c r="AI206" s="138" t="n">
        <f aca="false">IF(T206&gt;0,(1440-((W206*V206+AS206*AT206)+(Y206*X206+AU206*AV206)+(Z206*AA206+AW206*AX206))/(V206+X206+Z206))/1440,"no data")</f>
        <v>0.867132867132867</v>
      </c>
      <c r="AJ206" s="175" t="n">
        <v>8.01</v>
      </c>
      <c r="AK206" s="154" t="n">
        <v>140.05</v>
      </c>
      <c r="AL206" s="154" t="n">
        <f aca="false">AJ206*AK206</f>
        <v>1121.8005</v>
      </c>
      <c r="AM206" s="175" t="n">
        <v>25.241</v>
      </c>
      <c r="AN206" s="127" t="n">
        <v>943</v>
      </c>
      <c r="AO206" s="140" t="n">
        <f aca="false">AM206*AN206</f>
        <v>23802.263</v>
      </c>
      <c r="AP206" s="141" t="n">
        <f aca="false">IF(T206&gt;0,((((AJ206*AK206)+(AM206*AN206))/(T206*1000))*1000000),"no data")</f>
        <v>8687.36964098989</v>
      </c>
      <c r="AQ206" s="154" t="n">
        <f aca="false">R206/24</f>
        <v>122.625</v>
      </c>
      <c r="AR206" s="154"/>
      <c r="AS206" s="127" t="n">
        <v>0</v>
      </c>
      <c r="AT206" s="144" t="n">
        <v>0</v>
      </c>
      <c r="AU206" s="144" t="n">
        <v>0</v>
      </c>
      <c r="AV206" s="127" t="n">
        <v>0</v>
      </c>
      <c r="AW206" s="144" t="n">
        <v>19</v>
      </c>
      <c r="AX206" s="127" t="n">
        <v>1440</v>
      </c>
      <c r="AY206" s="127" t="n">
        <v>0</v>
      </c>
      <c r="BA206" s="145" t="n">
        <v>997</v>
      </c>
      <c r="BB206" s="145" t="n">
        <v>984</v>
      </c>
      <c r="BC206" s="145" t="n">
        <v>992</v>
      </c>
      <c r="BD206" s="145" t="n">
        <f aca="false">BB206-BA206</f>
        <v>-13</v>
      </c>
      <c r="BE206" s="145" t="n">
        <f aca="false">AP206</f>
        <v>8687.36964098989</v>
      </c>
      <c r="BF206" s="147" t="n">
        <f aca="false">BC206/24</f>
        <v>41.3333333333333</v>
      </c>
      <c r="BG206" s="174" t="n">
        <v>0</v>
      </c>
      <c r="BH206" s="175" t="n">
        <v>0</v>
      </c>
      <c r="BI206" s="231" t="n">
        <v>29.16</v>
      </c>
      <c r="BJ206" s="176" t="n">
        <v>27.05</v>
      </c>
      <c r="BK206" s="177" t="n">
        <v>21.97</v>
      </c>
      <c r="BL206" s="177" t="n">
        <v>23.45</v>
      </c>
      <c r="BM206" s="177" t="n">
        <v>980.4</v>
      </c>
      <c r="BN206" s="176" t="n">
        <v>50.11</v>
      </c>
      <c r="BO206" s="178" t="n">
        <v>0.9329</v>
      </c>
      <c r="BP206" s="177" t="n">
        <v>96.69</v>
      </c>
      <c r="BQ206" s="176" t="n">
        <v>87.07</v>
      </c>
      <c r="BR206" s="114" t="n">
        <f aca="false">BQ206-BP206</f>
        <v>-9.62</v>
      </c>
      <c r="BS206" s="177" t="n">
        <v>12748</v>
      </c>
      <c r="BT206" s="145" t="n">
        <v>12555</v>
      </c>
      <c r="BU206" s="116" t="n">
        <f aca="false">BT206-BS206</f>
        <v>-193</v>
      </c>
      <c r="BV206" s="145" t="n">
        <f aca="false">BG206+BH206</f>
        <v>0</v>
      </c>
      <c r="BW206" s="147" t="n">
        <v>0</v>
      </c>
      <c r="BX206" s="147" t="n">
        <v>0</v>
      </c>
      <c r="BZ206" s="147" t="n">
        <v>24</v>
      </c>
      <c r="CA206" s="147" t="n">
        <v>7.15</v>
      </c>
    </row>
    <row r="207" customFormat="false" ht="13.8" hidden="false" customHeight="false" outlineLevel="0" collapsed="false">
      <c r="A207" s="226"/>
      <c r="B207" s="85" t="n">
        <v>42937</v>
      </c>
      <c r="C207" s="154" t="n">
        <v>91.39</v>
      </c>
      <c r="D207" s="126" t="n">
        <v>0.7147</v>
      </c>
      <c r="E207" s="127" t="n">
        <v>99</v>
      </c>
      <c r="F207" s="127" t="n">
        <v>83</v>
      </c>
      <c r="G207" s="128" t="n">
        <v>24</v>
      </c>
      <c r="H207" s="128" t="n">
        <v>0</v>
      </c>
      <c r="I207" s="128" t="n">
        <v>24</v>
      </c>
      <c r="J207" s="128" t="n">
        <v>0</v>
      </c>
      <c r="K207" s="156" t="n">
        <v>0</v>
      </c>
      <c r="L207" s="156" t="n">
        <v>0</v>
      </c>
      <c r="M207" s="156" t="n">
        <v>0</v>
      </c>
      <c r="N207" s="156" t="n">
        <v>0</v>
      </c>
      <c r="O207" s="156" t="n">
        <v>0</v>
      </c>
      <c r="P207" s="156" t="n">
        <v>0</v>
      </c>
      <c r="Q207" s="156" t="n">
        <v>3483</v>
      </c>
      <c r="R207" s="131" t="n">
        <v>2930</v>
      </c>
      <c r="S207" s="131" t="n">
        <v>2930</v>
      </c>
      <c r="T207" s="132" t="n">
        <v>2858</v>
      </c>
      <c r="U207" s="132" t="n">
        <v>2961</v>
      </c>
      <c r="V207" s="128" t="n">
        <v>41</v>
      </c>
      <c r="W207" s="128" t="n">
        <v>0</v>
      </c>
      <c r="X207" s="128" t="n">
        <v>41</v>
      </c>
      <c r="Y207" s="128" t="n">
        <v>0</v>
      </c>
      <c r="Z207" s="128" t="n">
        <v>60</v>
      </c>
      <c r="AA207" s="128" t="n">
        <v>0</v>
      </c>
      <c r="AB207" s="133" t="n">
        <f aca="false">U207-T207+AY207</f>
        <v>103</v>
      </c>
      <c r="AC207" s="134" t="n">
        <f aca="false">T207-S207</f>
        <v>-72</v>
      </c>
      <c r="AD207" s="128" t="n">
        <v>126</v>
      </c>
      <c r="AE207" s="135" t="n">
        <f aca="false">IF(AD207&gt;0, U207/(AD207*24),"no data")</f>
        <v>0.979166666666667</v>
      </c>
      <c r="AF207" s="136" t="n">
        <f aca="false">IF(Q207&gt;0,Q207/24,"no data")</f>
        <v>145.125</v>
      </c>
      <c r="AG207" s="135" t="n">
        <f aca="false">IF(T207&gt;0,(T207/Q207),"no data")</f>
        <v>0.820556991099627</v>
      </c>
      <c r="AH207" s="137" t="n">
        <f aca="false">(1440-((V207*W207)+(X207*Y207)+(Z207*AA207))/(V207+X207+Z207))/1440</f>
        <v>1</v>
      </c>
      <c r="AI207" s="138" t="n">
        <f aca="false">IF(T207&gt;0,(1440-((W207*V207+AS207*AT207)+(Y207*X207+AU207*AV207)+(Z207*AA207+AW207*AX207))/(V207+X207+Z207))/1440,"no data")</f>
        <v>0.866197183098592</v>
      </c>
      <c r="AJ207" s="175" t="n">
        <v>8</v>
      </c>
      <c r="AK207" s="154" t="n">
        <v>140.68</v>
      </c>
      <c r="AL207" s="154" t="n">
        <f aca="false">AJ207*AK207</f>
        <v>1125.44</v>
      </c>
      <c r="AM207" s="175" t="n">
        <v>25.145</v>
      </c>
      <c r="AN207" s="127" t="n">
        <v>943</v>
      </c>
      <c r="AO207" s="140" t="n">
        <f aca="false">AM207*AN207</f>
        <v>23711.735</v>
      </c>
      <c r="AP207" s="141" t="n">
        <f aca="false">IF(T207&gt;0,((((AJ207*AK207)+(AM207*AN207))/(T207*1000))*1000000),"no data")</f>
        <v>8690.40412876137</v>
      </c>
      <c r="AQ207" s="154" t="n">
        <f aca="false">R207/24</f>
        <v>122.083333333333</v>
      </c>
      <c r="AR207" s="154"/>
      <c r="AS207" s="127" t="n">
        <v>0</v>
      </c>
      <c r="AT207" s="144" t="n">
        <v>0</v>
      </c>
      <c r="AU207" s="127" t="n">
        <v>0</v>
      </c>
      <c r="AV207" s="127" t="n">
        <v>0</v>
      </c>
      <c r="AW207" s="144" t="n">
        <v>19</v>
      </c>
      <c r="AX207" s="127" t="n">
        <v>1440</v>
      </c>
      <c r="AY207" s="127" t="n">
        <v>0</v>
      </c>
      <c r="BA207" s="145" t="n">
        <v>992</v>
      </c>
      <c r="BB207" s="145" t="n">
        <v>980</v>
      </c>
      <c r="BC207" s="145" t="n">
        <v>989</v>
      </c>
      <c r="BD207" s="145" t="n">
        <f aca="false">BB207-BA207</f>
        <v>-12</v>
      </c>
      <c r="BE207" s="145" t="n">
        <f aca="false">AP207</f>
        <v>8690.40412876137</v>
      </c>
      <c r="BF207" s="147" t="n">
        <f aca="false">BC207/24</f>
        <v>41.2083333333333</v>
      </c>
      <c r="BG207" s="174" t="n">
        <v>0</v>
      </c>
      <c r="BH207" s="175" t="n">
        <v>0</v>
      </c>
      <c r="BI207" s="176" t="n">
        <v>28.97</v>
      </c>
      <c r="BJ207" s="177" t="n">
        <v>26.96</v>
      </c>
      <c r="BK207" s="177" t="n">
        <v>21.88</v>
      </c>
      <c r="BL207" s="177" t="n">
        <v>23.57</v>
      </c>
      <c r="BM207" s="177" t="n">
        <v>980.9</v>
      </c>
      <c r="BN207" s="177" t="n">
        <v>50.1</v>
      </c>
      <c r="BO207" s="178" t="n">
        <v>0.9321</v>
      </c>
      <c r="BP207" s="177" t="n">
        <v>96.52</v>
      </c>
      <c r="BQ207" s="176" t="n">
        <v>87.02</v>
      </c>
      <c r="BR207" s="114" t="n">
        <f aca="false">BQ207-BP207</f>
        <v>-9.5</v>
      </c>
      <c r="BS207" s="145" t="n">
        <v>12770</v>
      </c>
      <c r="BT207" s="145" t="n">
        <v>12591</v>
      </c>
      <c r="BU207" s="116" t="n">
        <f aca="false">BT207-BS207</f>
        <v>-179</v>
      </c>
      <c r="BV207" s="145" t="n">
        <f aca="false">BG207+BH207</f>
        <v>0</v>
      </c>
      <c r="BW207" s="147" t="n">
        <v>0</v>
      </c>
      <c r="BX207" s="147" t="n">
        <v>0</v>
      </c>
      <c r="BZ207" s="147" t="n">
        <v>24</v>
      </c>
      <c r="CA207" s="147" t="n">
        <v>7.15</v>
      </c>
    </row>
    <row r="208" customFormat="false" ht="13.8" hidden="false" customHeight="false" outlineLevel="0" collapsed="false">
      <c r="A208" s="226"/>
      <c r="B208" s="85" t="n">
        <v>42938</v>
      </c>
      <c r="C208" s="125" t="n">
        <v>94</v>
      </c>
      <c r="D208" s="126" t="n">
        <v>0.68</v>
      </c>
      <c r="E208" s="127" t="n">
        <v>101</v>
      </c>
      <c r="F208" s="127" t="n">
        <v>87</v>
      </c>
      <c r="G208" s="128" t="n">
        <v>24</v>
      </c>
      <c r="H208" s="128" t="n">
        <v>0</v>
      </c>
      <c r="I208" s="128" t="n">
        <v>24</v>
      </c>
      <c r="J208" s="128" t="n">
        <v>0</v>
      </c>
      <c r="K208" s="156" t="n">
        <v>0</v>
      </c>
      <c r="L208" s="156" t="n">
        <v>0</v>
      </c>
      <c r="M208" s="156" t="n">
        <v>0</v>
      </c>
      <c r="N208" s="156" t="n">
        <v>0</v>
      </c>
      <c r="O208" s="156" t="n">
        <v>0</v>
      </c>
      <c r="P208" s="156" t="n">
        <v>0</v>
      </c>
      <c r="Q208" s="156" t="n">
        <v>3459</v>
      </c>
      <c r="R208" s="131" t="n">
        <v>2908</v>
      </c>
      <c r="S208" s="131" t="n">
        <v>2908</v>
      </c>
      <c r="T208" s="132" t="n">
        <v>2839</v>
      </c>
      <c r="U208" s="132" t="n">
        <v>2940</v>
      </c>
      <c r="V208" s="128" t="n">
        <v>41</v>
      </c>
      <c r="W208" s="128" t="n">
        <v>0</v>
      </c>
      <c r="X208" s="128" t="n">
        <v>40</v>
      </c>
      <c r="Y208" s="127" t="n">
        <v>0</v>
      </c>
      <c r="Z208" s="128" t="n">
        <v>60</v>
      </c>
      <c r="AA208" s="127" t="n">
        <v>0</v>
      </c>
      <c r="AB208" s="133" t="n">
        <f aca="false">U208-T208+AY208</f>
        <v>101</v>
      </c>
      <c r="AC208" s="134" t="n">
        <f aca="false">T208-S208</f>
        <v>-69</v>
      </c>
      <c r="AD208" s="127" t="n">
        <v>124</v>
      </c>
      <c r="AE208" s="135" t="n">
        <f aca="false">IF(AD208&gt;0, U208/(AD208*24),"no data")</f>
        <v>0.987903225806452</v>
      </c>
      <c r="AF208" s="136" t="n">
        <f aca="false">IF(Q208&gt;0,Q208/24,"no data")</f>
        <v>144.125</v>
      </c>
      <c r="AG208" s="135" t="n">
        <f aca="false">IF(T208&gt;0,(T208/Q208),"no data")</f>
        <v>0.820757444348078</v>
      </c>
      <c r="AH208" s="137" t="n">
        <f aca="false">(1440-((V208*W208)+(X208*Y208)+(Z208*AA208))/(V208+X208+Z208))/1440</f>
        <v>1</v>
      </c>
      <c r="AI208" s="138" t="n">
        <f aca="false">IF(T208&gt;0,(1440-((W208*V208+AS208*AT208)+(Y208*X208+AU208*AV208)+(Z208*AA208+AW208*AX208))/(V208+X208+Z208))/1440,"no data")</f>
        <v>0.865248226950355</v>
      </c>
      <c r="AJ208" s="175" t="n">
        <v>8.007</v>
      </c>
      <c r="AK208" s="154" t="n">
        <v>140.56</v>
      </c>
      <c r="AL208" s="154" t="n">
        <f aca="false">AJ208*AK208</f>
        <v>1125.46392</v>
      </c>
      <c r="AM208" s="175" t="n">
        <v>24.968</v>
      </c>
      <c r="AN208" s="127" t="n">
        <v>943</v>
      </c>
      <c r="AO208" s="140" t="n">
        <f aca="false">AM208*AN208</f>
        <v>23544.824</v>
      </c>
      <c r="AP208" s="141" t="n">
        <f aca="false">IF(T208&gt;0,((((AJ208*AK208)+(AM208*AN208))/(T208*1000))*1000000),"no data")</f>
        <v>8689.78088059176</v>
      </c>
      <c r="AQ208" s="154" t="n">
        <f aca="false">R208/24</f>
        <v>121.166666666667</v>
      </c>
      <c r="AR208" s="154"/>
      <c r="AS208" s="127" t="n">
        <v>0</v>
      </c>
      <c r="AT208" s="144" t="n">
        <v>0</v>
      </c>
      <c r="AU208" s="144" t="n">
        <v>0</v>
      </c>
      <c r="AV208" s="127" t="n">
        <v>0</v>
      </c>
      <c r="AW208" s="144" t="n">
        <v>19</v>
      </c>
      <c r="AX208" s="127" t="n">
        <v>1440</v>
      </c>
      <c r="AY208" s="127" t="n">
        <v>0</v>
      </c>
      <c r="BA208" s="145" t="n">
        <v>983</v>
      </c>
      <c r="BB208" s="145" t="n">
        <v>974</v>
      </c>
      <c r="BC208" s="145" t="n">
        <v>983</v>
      </c>
      <c r="BD208" s="145" t="n">
        <f aca="false">BB208-BA208</f>
        <v>-9</v>
      </c>
      <c r="BE208" s="145" t="n">
        <f aca="false">AP208</f>
        <v>8689.78088059176</v>
      </c>
      <c r="BF208" s="147" t="n">
        <f aca="false">BC208/24</f>
        <v>40.9583333333333</v>
      </c>
      <c r="BG208" s="174" t="n">
        <v>0</v>
      </c>
      <c r="BH208" s="175" t="n">
        <v>0</v>
      </c>
      <c r="BI208" s="176" t="n">
        <v>28.75</v>
      </c>
      <c r="BJ208" s="177" t="n">
        <v>26.78</v>
      </c>
      <c r="BK208" s="177" t="n">
        <v>21.75</v>
      </c>
      <c r="BL208" s="177" t="n">
        <v>23.5</v>
      </c>
      <c r="BM208" s="145" t="n">
        <v>980.67</v>
      </c>
      <c r="BN208" s="177" t="n">
        <v>50.12</v>
      </c>
      <c r="BO208" s="178" t="n">
        <v>0.9328</v>
      </c>
      <c r="BP208" s="177" t="n">
        <v>96.22</v>
      </c>
      <c r="BQ208" s="176" t="n">
        <v>86.92</v>
      </c>
      <c r="BR208" s="114" t="n">
        <f aca="false">BQ208-BP208</f>
        <v>-9.3</v>
      </c>
      <c r="BS208" s="145" t="n">
        <v>12797</v>
      </c>
      <c r="BT208" s="145" t="n">
        <v>12591</v>
      </c>
      <c r="BU208" s="116" t="n">
        <f aca="false">BT208-BS208</f>
        <v>-206</v>
      </c>
      <c r="BV208" s="145" t="n">
        <f aca="false">BG208+BH208</f>
        <v>0</v>
      </c>
      <c r="BW208" s="147" t="n">
        <v>0</v>
      </c>
      <c r="BX208" s="147" t="n">
        <v>0</v>
      </c>
      <c r="BZ208" s="147" t="n">
        <v>24</v>
      </c>
      <c r="CA208" s="147" t="n">
        <v>6.85</v>
      </c>
    </row>
    <row r="209" customFormat="false" ht="12.75" hidden="false" customHeight="true" outlineLevel="0" collapsed="false">
      <c r="A209" s="226" t="s">
        <v>116</v>
      </c>
      <c r="B209" s="85" t="n">
        <v>42939</v>
      </c>
      <c r="C209" s="86" t="n">
        <v>93</v>
      </c>
      <c r="D209" s="214" t="n">
        <v>0.7</v>
      </c>
      <c r="E209" s="88" t="n">
        <v>99</v>
      </c>
      <c r="F209" s="88" t="n">
        <v>86</v>
      </c>
      <c r="G209" s="89" t="n">
        <v>24</v>
      </c>
      <c r="H209" s="89" t="n">
        <v>0</v>
      </c>
      <c r="I209" s="89" t="n">
        <v>24</v>
      </c>
      <c r="J209" s="89" t="n">
        <v>0</v>
      </c>
      <c r="K209" s="90" t="n">
        <v>0</v>
      </c>
      <c r="L209" s="90" t="n">
        <v>0</v>
      </c>
      <c r="M209" s="90" t="n">
        <v>0</v>
      </c>
      <c r="N209" s="90" t="n">
        <v>0</v>
      </c>
      <c r="O209" s="90" t="n">
        <v>0</v>
      </c>
      <c r="P209" s="90" t="n">
        <v>0</v>
      </c>
      <c r="Q209" s="90" t="n">
        <v>3472</v>
      </c>
      <c r="R209" s="91" t="n">
        <v>2912</v>
      </c>
      <c r="S209" s="91" t="n">
        <v>2912</v>
      </c>
      <c r="T209" s="92" t="n">
        <v>2848</v>
      </c>
      <c r="U209" s="92" t="n">
        <v>2950</v>
      </c>
      <c r="V209" s="89" t="n">
        <v>41</v>
      </c>
      <c r="W209" s="89" t="n">
        <v>0</v>
      </c>
      <c r="X209" s="89" t="n">
        <v>40</v>
      </c>
      <c r="Y209" s="89" t="n">
        <v>0</v>
      </c>
      <c r="Z209" s="89" t="n">
        <v>60</v>
      </c>
      <c r="AA209" s="88" t="n">
        <v>0</v>
      </c>
      <c r="AB209" s="93" t="n">
        <f aca="false">U209-T209+AY209</f>
        <v>102</v>
      </c>
      <c r="AC209" s="94" t="n">
        <f aca="false">T209-S209</f>
        <v>-64</v>
      </c>
      <c r="AD209" s="88" t="n">
        <v>125</v>
      </c>
      <c r="AE209" s="95" t="n">
        <f aca="false">IF(AD209&gt;0, U209/(AD209*24),"no data")</f>
        <v>0.983333333333333</v>
      </c>
      <c r="AF209" s="96" t="n">
        <f aca="false">IF(Q209&gt;0,Q209/24,"no data")</f>
        <v>144.666666666667</v>
      </c>
      <c r="AG209" s="95" t="n">
        <f aca="false">IF(T209&gt;0,(T209/Q209),"no data")</f>
        <v>0.820276497695853</v>
      </c>
      <c r="AH209" s="97" t="n">
        <f aca="false">(1440-((V209*W209)+(X209*Y209)+(Z209*AA209))/(V209+X209+Z209))/1440</f>
        <v>1</v>
      </c>
      <c r="AI209" s="98" t="n">
        <f aca="false">IF(T209&gt;0,(1440-((W209*V209+AS209*AT209)+(Y209*X209+AU209*AV209)+(Z209*AA209+AW209*AX209))/(V209+X209+Z209))/1440,"no data")</f>
        <v>0.865248226950355</v>
      </c>
      <c r="AJ209" s="110" t="n">
        <v>8.014</v>
      </c>
      <c r="AK209" s="101" t="n">
        <v>140.49</v>
      </c>
      <c r="AL209" s="101" t="n">
        <f aca="false">AJ209*AK209</f>
        <v>1125.88686</v>
      </c>
      <c r="AM209" s="110" t="n">
        <v>24.999</v>
      </c>
      <c r="AN209" s="88" t="n">
        <v>944</v>
      </c>
      <c r="AO209" s="103" t="n">
        <f aca="false">AM209*AN209</f>
        <v>23599.056</v>
      </c>
      <c r="AP209" s="104" t="n">
        <f aca="false">IF(T209&gt;0,((((AJ209*AK209)+(AM209*AN209))/(T209*1000))*1000000),"no data")</f>
        <v>8681.51083567416</v>
      </c>
      <c r="AQ209" s="101" t="n">
        <f aca="false">R209/24</f>
        <v>121.333333333333</v>
      </c>
      <c r="AR209" s="101"/>
      <c r="AS209" s="88" t="n">
        <v>0</v>
      </c>
      <c r="AT209" s="106" t="n">
        <v>0</v>
      </c>
      <c r="AU209" s="106" t="n">
        <v>0</v>
      </c>
      <c r="AV209" s="88" t="n">
        <v>0</v>
      </c>
      <c r="AW209" s="106" t="n">
        <v>19</v>
      </c>
      <c r="AX209" s="88" t="n">
        <v>1440</v>
      </c>
      <c r="AY209" s="88" t="n">
        <v>0</v>
      </c>
      <c r="BA209" s="107" t="n">
        <v>987</v>
      </c>
      <c r="BB209" s="107" t="n">
        <v>977</v>
      </c>
      <c r="BC209" s="107" t="n">
        <v>986</v>
      </c>
      <c r="BD209" s="107" t="n">
        <f aca="false">BB209-BA209</f>
        <v>-10</v>
      </c>
      <c r="BE209" s="107" t="n">
        <f aca="false">AP209</f>
        <v>8681.51083567416</v>
      </c>
      <c r="BF209" s="232" t="n">
        <f aca="false">BC209/24</f>
        <v>41.0833333333333</v>
      </c>
      <c r="BG209" s="109" t="n">
        <v>0</v>
      </c>
      <c r="BH209" s="110" t="n">
        <v>0</v>
      </c>
      <c r="BI209" s="111" t="n">
        <v>28.88</v>
      </c>
      <c r="BJ209" s="112" t="n">
        <v>26.82</v>
      </c>
      <c r="BK209" s="111" t="n">
        <v>21.8</v>
      </c>
      <c r="BL209" s="111" t="n">
        <v>23.4</v>
      </c>
      <c r="BM209" s="112" t="n">
        <v>981</v>
      </c>
      <c r="BN209" s="111" t="n">
        <v>50.11</v>
      </c>
      <c r="BO209" s="113" t="n">
        <v>0.933</v>
      </c>
      <c r="BP209" s="112" t="n">
        <v>96.41</v>
      </c>
      <c r="BQ209" s="111" t="n">
        <v>86.96</v>
      </c>
      <c r="BR209" s="114" t="n">
        <f aca="false">BQ209-BP209</f>
        <v>-9.45</v>
      </c>
      <c r="BS209" s="107" t="n">
        <v>12765</v>
      </c>
      <c r="BT209" s="107" t="n">
        <v>12566</v>
      </c>
      <c r="BU209" s="116" t="n">
        <f aca="false">BT209-BS209</f>
        <v>-199</v>
      </c>
      <c r="BV209" s="107" t="n">
        <f aca="false">BG209+BH209</f>
        <v>0</v>
      </c>
      <c r="BW209" s="108" t="n">
        <v>0</v>
      </c>
      <c r="BX209" s="108" t="n">
        <v>0</v>
      </c>
      <c r="BZ209" s="108" t="n">
        <v>24</v>
      </c>
      <c r="CA209" s="108" t="n">
        <v>7.4</v>
      </c>
    </row>
    <row r="210" customFormat="false" ht="13.8" hidden="false" customHeight="false" outlineLevel="0" collapsed="false">
      <c r="A210" s="226"/>
      <c r="B210" s="85" t="n">
        <v>42940</v>
      </c>
      <c r="C210" s="86" t="n">
        <v>93</v>
      </c>
      <c r="D210" s="214" t="n">
        <v>0.67</v>
      </c>
      <c r="E210" s="88" t="n">
        <v>100</v>
      </c>
      <c r="F210" s="88" t="n">
        <v>86</v>
      </c>
      <c r="G210" s="89" t="n">
        <v>24</v>
      </c>
      <c r="H210" s="89" t="n">
        <v>0</v>
      </c>
      <c r="I210" s="89" t="n">
        <v>24</v>
      </c>
      <c r="J210" s="89" t="n">
        <v>0</v>
      </c>
      <c r="K210" s="90" t="n">
        <v>0</v>
      </c>
      <c r="L210" s="90" t="n">
        <v>0</v>
      </c>
      <c r="M210" s="90" t="n">
        <v>0</v>
      </c>
      <c r="N210" s="90" t="n">
        <v>0</v>
      </c>
      <c r="O210" s="90" t="n">
        <v>10</v>
      </c>
      <c r="P210" s="90" t="n">
        <v>30</v>
      </c>
      <c r="Q210" s="90" t="n">
        <v>3470</v>
      </c>
      <c r="R210" s="91" t="n">
        <v>3091</v>
      </c>
      <c r="S210" s="91" t="n">
        <v>3091</v>
      </c>
      <c r="T210" s="92" t="n">
        <v>3031</v>
      </c>
      <c r="U210" s="92" t="n">
        <v>3140</v>
      </c>
      <c r="V210" s="89" t="n">
        <v>41</v>
      </c>
      <c r="W210" s="89" t="n">
        <v>0</v>
      </c>
      <c r="X210" s="89" t="n">
        <v>40</v>
      </c>
      <c r="Y210" s="89" t="n">
        <v>0</v>
      </c>
      <c r="Z210" s="89" t="n">
        <v>60</v>
      </c>
      <c r="AA210" s="88" t="n">
        <v>0</v>
      </c>
      <c r="AB210" s="93" t="n">
        <f aca="false">U210-T210+AY210</f>
        <v>109</v>
      </c>
      <c r="AC210" s="94" t="n">
        <f aca="false">T210-S210</f>
        <v>-60</v>
      </c>
      <c r="AD210" s="88" t="n">
        <v>140</v>
      </c>
      <c r="AE210" s="95" t="n">
        <f aca="false">IF(AD210&gt;0, U210/(AD210*24),"no data")</f>
        <v>0.93452380952381</v>
      </c>
      <c r="AF210" s="96" t="n">
        <f aca="false">IF(Q210&gt;0,Q210/24,"no data")</f>
        <v>144.583333333333</v>
      </c>
      <c r="AG210" s="95" t="n">
        <f aca="false">IF(T210&gt;0,(T210/Q210),"no data")</f>
        <v>0.873487031700288</v>
      </c>
      <c r="AH210" s="97" t="n">
        <f aca="false">(1440-((V210*W210)+(X210*Y210)+(Z210*AA210))/(V210+X210+Z210))/1440</f>
        <v>1</v>
      </c>
      <c r="AI210" s="98" t="n">
        <f aca="false">IF(T210&gt;0,(1440-((W210*V210+AS210*AT210)+(Y210*X210+AU210*AV210)+(Z210*AA210+AW210*AX210))/(V210+X210+Z210))/1440,"no data")</f>
        <v>0.924202127659575</v>
      </c>
      <c r="AJ210" s="110" t="n">
        <v>8.012</v>
      </c>
      <c r="AK210" s="101" t="n">
        <v>140.27</v>
      </c>
      <c r="AL210" s="101" t="n">
        <f aca="false">AJ210*AK210</f>
        <v>1123.84324</v>
      </c>
      <c r="AM210" s="110" t="n">
        <v>27.091</v>
      </c>
      <c r="AN210" s="88" t="n">
        <v>945</v>
      </c>
      <c r="AO210" s="103" t="n">
        <f aca="false">AM210*AN210</f>
        <v>25600.995</v>
      </c>
      <c r="AP210" s="104" t="n">
        <f aca="false">IF(T210&gt;0,((((AJ210*AK210)+(AM210*AN210))/(T210*1000))*1000000),"no data")</f>
        <v>8817.16867040581</v>
      </c>
      <c r="AQ210" s="101" t="n">
        <f aca="false">R210/24</f>
        <v>128.791666666667</v>
      </c>
      <c r="AR210" s="101"/>
      <c r="AS210" s="88" t="n">
        <v>0</v>
      </c>
      <c r="AT210" s="106" t="n">
        <v>0</v>
      </c>
      <c r="AU210" s="106" t="n">
        <v>0</v>
      </c>
      <c r="AV210" s="88" t="n">
        <v>0</v>
      </c>
      <c r="AW210" s="106" t="n">
        <v>19</v>
      </c>
      <c r="AX210" s="88" t="n">
        <v>810</v>
      </c>
      <c r="AY210" s="88" t="n">
        <v>0</v>
      </c>
      <c r="BA210" s="107" t="n">
        <v>987</v>
      </c>
      <c r="BB210" s="107" t="n">
        <v>978</v>
      </c>
      <c r="BC210" s="107" t="n">
        <v>1175</v>
      </c>
      <c r="BD210" s="107" t="n">
        <f aca="false">BB210-BA210</f>
        <v>-9</v>
      </c>
      <c r="BE210" s="107" t="n">
        <f aca="false">AP210</f>
        <v>8817.16867040581</v>
      </c>
      <c r="BF210" s="232" t="n">
        <f aca="false">BC210/24</f>
        <v>48.9583333333333</v>
      </c>
      <c r="BG210" s="109" t="n">
        <v>1.137</v>
      </c>
      <c r="BH210" s="110" t="n">
        <v>1.025</v>
      </c>
      <c r="BI210" s="111" t="n">
        <v>28.84</v>
      </c>
      <c r="BJ210" s="111" t="n">
        <v>26.8</v>
      </c>
      <c r="BK210" s="112" t="n">
        <v>21.87</v>
      </c>
      <c r="BL210" s="111" t="n">
        <v>23.3</v>
      </c>
      <c r="BM210" s="112" t="n">
        <v>979.6</v>
      </c>
      <c r="BN210" s="111" t="n">
        <v>50.13</v>
      </c>
      <c r="BO210" s="113" t="n">
        <v>0.9326</v>
      </c>
      <c r="BP210" s="107" t="n">
        <v>96.11</v>
      </c>
      <c r="BQ210" s="111" t="n">
        <v>86.9</v>
      </c>
      <c r="BR210" s="114" t="n">
        <f aca="false">BQ210-BP210</f>
        <v>-9.20999999999999</v>
      </c>
      <c r="BS210" s="107" t="n">
        <v>12761</v>
      </c>
      <c r="BT210" s="107" t="n">
        <v>12571</v>
      </c>
      <c r="BU210" s="116" t="n">
        <f aca="false">BT210-BS210</f>
        <v>-190</v>
      </c>
      <c r="BV210" s="107" t="n">
        <f aca="false">BG210+BH210</f>
        <v>2.162</v>
      </c>
      <c r="BW210" s="108" t="n">
        <v>12</v>
      </c>
      <c r="BX210" s="108" t="n">
        <v>10.5</v>
      </c>
      <c r="BZ210" s="108" t="n">
        <v>24</v>
      </c>
      <c r="CA210" s="108" t="n">
        <v>7.26</v>
      </c>
    </row>
    <row r="211" customFormat="false" ht="13.8" hidden="false" customHeight="false" outlineLevel="0" collapsed="false">
      <c r="A211" s="226"/>
      <c r="B211" s="85" t="n">
        <v>42941</v>
      </c>
      <c r="C211" s="86" t="n">
        <v>93.5</v>
      </c>
      <c r="D211" s="214" t="n">
        <v>0.677</v>
      </c>
      <c r="E211" s="88" t="n">
        <v>100</v>
      </c>
      <c r="F211" s="88" t="n">
        <v>86</v>
      </c>
      <c r="G211" s="89" t="n">
        <v>24</v>
      </c>
      <c r="H211" s="89" t="n">
        <v>0</v>
      </c>
      <c r="I211" s="89" t="n">
        <v>24</v>
      </c>
      <c r="J211" s="89" t="n">
        <v>0</v>
      </c>
      <c r="K211" s="90" t="n">
        <v>0</v>
      </c>
      <c r="L211" s="90" t="n">
        <v>0</v>
      </c>
      <c r="M211" s="90" t="n">
        <v>0</v>
      </c>
      <c r="N211" s="90" t="n">
        <v>0</v>
      </c>
      <c r="O211" s="90" t="n">
        <v>0</v>
      </c>
      <c r="P211" s="90" t="n">
        <v>0</v>
      </c>
      <c r="Q211" s="90" t="n">
        <v>3465</v>
      </c>
      <c r="R211" s="91" t="n">
        <v>2908</v>
      </c>
      <c r="S211" s="91" t="n">
        <v>2908</v>
      </c>
      <c r="T211" s="92" t="n">
        <v>2842</v>
      </c>
      <c r="U211" s="92" t="n">
        <v>2946</v>
      </c>
      <c r="V211" s="89" t="n">
        <v>41</v>
      </c>
      <c r="W211" s="89" t="n">
        <v>0</v>
      </c>
      <c r="X211" s="89" t="n">
        <v>41</v>
      </c>
      <c r="Y211" s="89" t="n">
        <v>0</v>
      </c>
      <c r="Z211" s="89" t="n">
        <v>60</v>
      </c>
      <c r="AA211" s="88" t="n">
        <v>0</v>
      </c>
      <c r="AB211" s="93" t="n">
        <f aca="false">U211-T211+AY211</f>
        <v>104</v>
      </c>
      <c r="AC211" s="94" t="n">
        <f aca="false">T211-S211</f>
        <v>-66</v>
      </c>
      <c r="AD211" s="88" t="n">
        <v>125</v>
      </c>
      <c r="AE211" s="95" t="n">
        <f aca="false">IF(AD211&gt;0, U211/(AD211*24),"no data")</f>
        <v>0.982</v>
      </c>
      <c r="AF211" s="96" t="n">
        <f aca="false">IF(Q211&gt;0,Q211/24,"no data")</f>
        <v>144.375</v>
      </c>
      <c r="AG211" s="95" t="n">
        <f aca="false">IF(T211&gt;0,(T211/Q211),"no data")</f>
        <v>0.82020202020202</v>
      </c>
      <c r="AH211" s="97" t="n">
        <f aca="false">(1440-((V211*W211)+(X211*Y211)+(Z211*AA211))/(V211+X211+Z211))/1440</f>
        <v>1</v>
      </c>
      <c r="AI211" s="98" t="n">
        <f aca="false">IF(T211&gt;0,(1440-((W211*V211+AS211*AT211)+(Y211*X211+AU211*AV211)+(Z211*AA211+AW211*AX211))/(V211+X211+Z211))/1440,"no data")</f>
        <v>0.866197183098592</v>
      </c>
      <c r="AJ211" s="110" t="n">
        <v>8.05</v>
      </c>
      <c r="AK211" s="101" t="n">
        <v>137.53</v>
      </c>
      <c r="AL211" s="101" t="n">
        <f aca="false">AJ211*AK211</f>
        <v>1107.1165</v>
      </c>
      <c r="AM211" s="110" t="n">
        <v>24.858</v>
      </c>
      <c r="AN211" s="88" t="n">
        <v>945</v>
      </c>
      <c r="AO211" s="103" t="n">
        <f aca="false">AM211*AN211</f>
        <v>23490.81</v>
      </c>
      <c r="AP211" s="104" t="n">
        <f aca="false">IF(T211&gt;0,((((AJ211*AK211)+(AM211*AN211))/(T211*1000))*1000000),"no data")</f>
        <v>8655.14655172414</v>
      </c>
      <c r="AQ211" s="101" t="n">
        <f aca="false">R211/24</f>
        <v>121.166666666667</v>
      </c>
      <c r="AR211" s="101"/>
      <c r="AS211" s="88" t="n">
        <v>0</v>
      </c>
      <c r="AT211" s="106" t="n">
        <v>0</v>
      </c>
      <c r="AU211" s="106" t="n">
        <v>0</v>
      </c>
      <c r="AV211" s="88" t="n">
        <v>0</v>
      </c>
      <c r="AW211" s="106" t="n">
        <v>19</v>
      </c>
      <c r="AX211" s="88" t="n">
        <v>1440</v>
      </c>
      <c r="AY211" s="88" t="n">
        <v>0</v>
      </c>
      <c r="BA211" s="107" t="n">
        <v>984</v>
      </c>
      <c r="BB211" s="107" t="n">
        <v>976</v>
      </c>
      <c r="BC211" s="107" t="n">
        <v>986</v>
      </c>
      <c r="BD211" s="107" t="n">
        <f aca="false">BB211-BA211</f>
        <v>-8</v>
      </c>
      <c r="BE211" s="107" t="n">
        <f aca="false">AP211</f>
        <v>8655.14655172414</v>
      </c>
      <c r="BF211" s="232" t="n">
        <f aca="false">BC211/24</f>
        <v>41.0833333333333</v>
      </c>
      <c r="BG211" s="109" t="n">
        <v>0</v>
      </c>
      <c r="BH211" s="110" t="n">
        <v>0</v>
      </c>
      <c r="BI211" s="111" t="n">
        <v>28.8</v>
      </c>
      <c r="BJ211" s="112" t="n">
        <v>26.7</v>
      </c>
      <c r="BK211" s="111" t="n">
        <v>21.7</v>
      </c>
      <c r="BL211" s="111" t="n">
        <v>23.4</v>
      </c>
      <c r="BM211" s="112" t="n">
        <v>979.5</v>
      </c>
      <c r="BN211" s="111" t="n">
        <v>50.14</v>
      </c>
      <c r="BO211" s="113" t="n">
        <v>0.9336</v>
      </c>
      <c r="BP211" s="112" t="n">
        <v>96.2</v>
      </c>
      <c r="BQ211" s="111" t="n">
        <v>86.9</v>
      </c>
      <c r="BR211" s="114" t="n">
        <f aca="false">BQ211-BP211</f>
        <v>-9.3</v>
      </c>
      <c r="BS211" s="107" t="n">
        <v>12769</v>
      </c>
      <c r="BT211" s="107" t="n">
        <v>12545</v>
      </c>
      <c r="BU211" s="116" t="n">
        <f aca="false">BT211-BS211</f>
        <v>-224</v>
      </c>
      <c r="BV211" s="107" t="n">
        <f aca="false">BG211+BH211</f>
        <v>0</v>
      </c>
      <c r="BW211" s="108" t="n">
        <v>0</v>
      </c>
      <c r="BX211" s="108" t="n">
        <v>0</v>
      </c>
      <c r="BZ211" s="108" t="n">
        <v>24</v>
      </c>
      <c r="CA211" s="108" t="n">
        <v>7.58</v>
      </c>
    </row>
    <row r="212" customFormat="false" ht="13.8" hidden="false" customHeight="false" outlineLevel="0" collapsed="false">
      <c r="A212" s="226"/>
      <c r="B212" s="85" t="n">
        <v>42942</v>
      </c>
      <c r="C212" s="86" t="n">
        <v>94.23</v>
      </c>
      <c r="D212" s="214" t="n">
        <v>0.6513</v>
      </c>
      <c r="E212" s="88" t="n">
        <v>100</v>
      </c>
      <c r="F212" s="88" t="n">
        <v>87</v>
      </c>
      <c r="G212" s="89" t="n">
        <v>24</v>
      </c>
      <c r="H212" s="89" t="n">
        <v>0</v>
      </c>
      <c r="I212" s="89" t="n">
        <v>24</v>
      </c>
      <c r="J212" s="89" t="n">
        <v>0</v>
      </c>
      <c r="K212" s="90" t="n">
        <v>0</v>
      </c>
      <c r="L212" s="90" t="n">
        <v>0</v>
      </c>
      <c r="M212" s="90" t="n">
        <v>0</v>
      </c>
      <c r="N212" s="90" t="n">
        <v>0</v>
      </c>
      <c r="O212" s="90" t="n">
        <v>0</v>
      </c>
      <c r="P212" s="90" t="n">
        <v>0</v>
      </c>
      <c r="Q212" s="90" t="n">
        <v>3452</v>
      </c>
      <c r="R212" s="91" t="n">
        <v>2904</v>
      </c>
      <c r="S212" s="91" t="n">
        <v>2904</v>
      </c>
      <c r="T212" s="92" t="n">
        <v>2837</v>
      </c>
      <c r="U212" s="92" t="n">
        <v>2939</v>
      </c>
      <c r="V212" s="89" t="n">
        <v>41</v>
      </c>
      <c r="W212" s="89" t="n">
        <v>0</v>
      </c>
      <c r="X212" s="89" t="n">
        <v>41</v>
      </c>
      <c r="Y212" s="89" t="n">
        <v>0</v>
      </c>
      <c r="Z212" s="89" t="n">
        <v>60</v>
      </c>
      <c r="AA212" s="88" t="n">
        <v>0</v>
      </c>
      <c r="AB212" s="93" t="n">
        <f aca="false">U212-T212+AY212</f>
        <v>102</v>
      </c>
      <c r="AC212" s="94" t="n">
        <f aca="false">T212-S212</f>
        <v>-67</v>
      </c>
      <c r="AD212" s="88" t="n">
        <v>125</v>
      </c>
      <c r="AE212" s="95" t="n">
        <f aca="false">IF(AD212&gt;0, U212/(AD212*24),"no data")</f>
        <v>0.979666666666667</v>
      </c>
      <c r="AF212" s="96" t="n">
        <f aca="false">IF(Q212&gt;0,Q212/24,"no data")</f>
        <v>143.833333333333</v>
      </c>
      <c r="AG212" s="95" t="n">
        <f aca="false">IF(T212&gt;0,(T212/Q212),"no data")</f>
        <v>0.821842410196987</v>
      </c>
      <c r="AH212" s="97" t="n">
        <f aca="false">(1440-((V212*W212)+(X212*Y212)+(Z212*AA212))/(V212+X212+Z212))/1440</f>
        <v>1</v>
      </c>
      <c r="AI212" s="98" t="n">
        <f aca="false">IF(T212&gt;0,(1440-((W212*V212+AS212*AT212)+(Y212*X212+AU212*AV212)+(Z212*AA212+AW212*AX212))/(V212+X212+Z212))/1440,"no data")</f>
        <v>0.866197183098592</v>
      </c>
      <c r="AJ212" s="110" t="n">
        <v>8.071</v>
      </c>
      <c r="AK212" s="101" t="n">
        <v>137.24</v>
      </c>
      <c r="AL212" s="101" t="n">
        <f aca="false">AJ212*AK212</f>
        <v>1107.66404</v>
      </c>
      <c r="AM212" s="110" t="n">
        <v>24.897</v>
      </c>
      <c r="AN212" s="101" t="n">
        <v>944</v>
      </c>
      <c r="AO212" s="103" t="n">
        <f aca="false">AM212*AN212</f>
        <v>23502.768</v>
      </c>
      <c r="AP212" s="104" t="n">
        <f aca="false">IF(T212&gt;0,((((AJ212*AK212)+(AM212*AN212))/(T212*1000))*1000000),"no data")</f>
        <v>8674.80861473388</v>
      </c>
      <c r="AQ212" s="101" t="n">
        <f aca="false">R212/24</f>
        <v>121</v>
      </c>
      <c r="AR212" s="101"/>
      <c r="AS212" s="88" t="n">
        <v>0</v>
      </c>
      <c r="AT212" s="106" t="n">
        <v>0</v>
      </c>
      <c r="AU212" s="106" t="n">
        <v>0</v>
      </c>
      <c r="AV212" s="88" t="n">
        <v>0</v>
      </c>
      <c r="AW212" s="106" t="n">
        <v>19</v>
      </c>
      <c r="AX212" s="88" t="n">
        <v>1440</v>
      </c>
      <c r="AY212" s="88" t="n">
        <v>0</v>
      </c>
      <c r="BA212" s="107" t="n">
        <v>978</v>
      </c>
      <c r="BB212" s="107" t="n">
        <v>974</v>
      </c>
      <c r="BC212" s="107" t="n">
        <v>987</v>
      </c>
      <c r="BD212" s="107" t="n">
        <f aca="false">BB212-BA212</f>
        <v>-4</v>
      </c>
      <c r="BE212" s="107" t="n">
        <f aca="false">AP212</f>
        <v>8674.80861473388</v>
      </c>
      <c r="BF212" s="232" t="n">
        <f aca="false">BC212/24</f>
        <v>41.125</v>
      </c>
      <c r="BG212" s="109" t="n">
        <v>0</v>
      </c>
      <c r="BH212" s="110" t="n">
        <v>0</v>
      </c>
      <c r="BI212" s="111" t="n">
        <v>28.6</v>
      </c>
      <c r="BJ212" s="112" t="n">
        <v>26.7</v>
      </c>
      <c r="BK212" s="111" t="n">
        <v>21.7</v>
      </c>
      <c r="BL212" s="111" t="n">
        <v>23.1</v>
      </c>
      <c r="BM212" s="112" t="n">
        <v>982.7</v>
      </c>
      <c r="BN212" s="111" t="n">
        <v>50.14</v>
      </c>
      <c r="BO212" s="122" t="n">
        <v>0.9332</v>
      </c>
      <c r="BP212" s="111" t="n">
        <v>95.6</v>
      </c>
      <c r="BQ212" s="111" t="n">
        <v>86.7</v>
      </c>
      <c r="BR212" s="114" t="n">
        <f aca="false">BQ212-BP212</f>
        <v>-8.89999999999999</v>
      </c>
      <c r="BS212" s="107" t="n">
        <v>12809</v>
      </c>
      <c r="BT212" s="107" t="n">
        <v>12563</v>
      </c>
      <c r="BU212" s="116" t="n">
        <f aca="false">BT212-BS212</f>
        <v>-246</v>
      </c>
      <c r="BV212" s="107" t="n">
        <f aca="false">BG212+BH212</f>
        <v>0</v>
      </c>
      <c r="BW212" s="108" t="n">
        <v>0</v>
      </c>
      <c r="BX212" s="108" t="n">
        <v>0</v>
      </c>
      <c r="BZ212" s="108" t="n">
        <v>24</v>
      </c>
      <c r="CA212" s="108" t="n">
        <v>7.03</v>
      </c>
    </row>
    <row r="213" customFormat="false" ht="13.8" hidden="false" customHeight="false" outlineLevel="0" collapsed="false">
      <c r="A213" s="226"/>
      <c r="B213" s="85" t="n">
        <v>42943</v>
      </c>
      <c r="C213" s="86" t="n">
        <v>95.4</v>
      </c>
      <c r="D213" s="214" t="n">
        <v>0.634</v>
      </c>
      <c r="E213" s="88" t="n">
        <v>104</v>
      </c>
      <c r="F213" s="88" t="n">
        <v>87</v>
      </c>
      <c r="G213" s="89" t="n">
        <v>24</v>
      </c>
      <c r="H213" s="89" t="n">
        <v>0</v>
      </c>
      <c r="I213" s="89" t="n">
        <v>24</v>
      </c>
      <c r="J213" s="89" t="n">
        <v>0</v>
      </c>
      <c r="K213" s="90" t="n">
        <v>0</v>
      </c>
      <c r="L213" s="90" t="n">
        <v>0</v>
      </c>
      <c r="M213" s="90" t="n">
        <v>0</v>
      </c>
      <c r="N213" s="90" t="n">
        <v>0</v>
      </c>
      <c r="O213" s="90" t="n">
        <v>0</v>
      </c>
      <c r="P213" s="90" t="n">
        <v>0</v>
      </c>
      <c r="Q213" s="90" t="n">
        <v>3447</v>
      </c>
      <c r="R213" s="91" t="n">
        <v>2903</v>
      </c>
      <c r="S213" s="91" t="n">
        <v>2903</v>
      </c>
      <c r="T213" s="92" t="n">
        <v>2836</v>
      </c>
      <c r="U213" s="92" t="n">
        <v>2939</v>
      </c>
      <c r="V213" s="89" t="n">
        <v>41</v>
      </c>
      <c r="W213" s="89" t="n">
        <v>0</v>
      </c>
      <c r="X213" s="89" t="n">
        <v>41</v>
      </c>
      <c r="Y213" s="89" t="n">
        <v>0</v>
      </c>
      <c r="Z213" s="89" t="n">
        <v>60</v>
      </c>
      <c r="AA213" s="88" t="n">
        <v>0</v>
      </c>
      <c r="AB213" s="93" t="n">
        <f aca="false">U213-T213+AY213</f>
        <v>103</v>
      </c>
      <c r="AC213" s="94" t="n">
        <f aca="false">T213-S213</f>
        <v>-67</v>
      </c>
      <c r="AD213" s="88" t="n">
        <v>125</v>
      </c>
      <c r="AE213" s="95" t="n">
        <f aca="false">IF(AD213&gt;0, U213/(AD213*24),"no data")</f>
        <v>0.979666666666667</v>
      </c>
      <c r="AF213" s="96" t="n">
        <f aca="false">IF(Q213&gt;0,Q213/24,"no data")</f>
        <v>143.625</v>
      </c>
      <c r="AG213" s="95" t="n">
        <f aca="false">IF(T213&gt;0,(T213/Q213),"no data")</f>
        <v>0.82274441543371</v>
      </c>
      <c r="AH213" s="97" t="n">
        <f aca="false">(1440-((V213*W213)+(X213*Y213)+(Z213*AA213))/(V213+X213+Z213))/1440</f>
        <v>1</v>
      </c>
      <c r="AI213" s="98" t="n">
        <f aca="false">IF(T213&gt;0,(1440-((W213*V213+AS213*AT213)+(Y213*X213+AU213*AV213)+(Z213*AA213+AW213*AX213))/(V213+X213+Z213))/1440,"no data")</f>
        <v>0.866197183098592</v>
      </c>
      <c r="AJ213" s="110" t="n">
        <v>8.032</v>
      </c>
      <c r="AK213" s="101" t="n">
        <v>138.51</v>
      </c>
      <c r="AL213" s="101" t="n">
        <f aca="false">AJ213*AK213</f>
        <v>1112.51232</v>
      </c>
      <c r="AM213" s="110" t="n">
        <v>24.878</v>
      </c>
      <c r="AN213" s="88" t="n">
        <v>944</v>
      </c>
      <c r="AO213" s="103" t="n">
        <f aca="false">AM213*AN213</f>
        <v>23484.832</v>
      </c>
      <c r="AP213" s="104" t="n">
        <f aca="false">IF(T213&gt;0,((((AJ213*AK213)+(AM213*AN213))/(T213*1000))*1000000),"no data")</f>
        <v>8673.25258110014</v>
      </c>
      <c r="AQ213" s="101" t="n">
        <f aca="false">R213/24</f>
        <v>120.958333333333</v>
      </c>
      <c r="AR213" s="101"/>
      <c r="AS213" s="88" t="n">
        <v>0</v>
      </c>
      <c r="AT213" s="106" t="n">
        <v>0</v>
      </c>
      <c r="AU213" s="106" t="n">
        <v>0</v>
      </c>
      <c r="AV213" s="88" t="n">
        <v>0</v>
      </c>
      <c r="AW213" s="106" t="n">
        <v>19</v>
      </c>
      <c r="AX213" s="88" t="n">
        <v>1440</v>
      </c>
      <c r="AY213" s="88" t="n">
        <v>0</v>
      </c>
      <c r="BA213" s="107" t="n">
        <v>978</v>
      </c>
      <c r="BB213" s="107" t="n">
        <v>974</v>
      </c>
      <c r="BC213" s="107" t="n">
        <v>987</v>
      </c>
      <c r="BD213" s="107" t="n">
        <f aca="false">BB213-BA213</f>
        <v>-4</v>
      </c>
      <c r="BE213" s="107" t="n">
        <f aca="false">AP213</f>
        <v>8673.25258110014</v>
      </c>
      <c r="BF213" s="232" t="n">
        <f aca="false">BC213/24</f>
        <v>41.125</v>
      </c>
      <c r="BG213" s="109" t="n">
        <v>0</v>
      </c>
      <c r="BH213" s="110" t="n">
        <v>0</v>
      </c>
      <c r="BI213" s="111" t="n">
        <v>28.6</v>
      </c>
      <c r="BJ213" s="112" t="n">
        <v>26.7</v>
      </c>
      <c r="BK213" s="112" t="n">
        <v>21.7</v>
      </c>
      <c r="BL213" s="112" t="n">
        <v>23.1</v>
      </c>
      <c r="BM213" s="112" t="n">
        <v>982.7</v>
      </c>
      <c r="BN213" s="111" t="n">
        <v>50.14</v>
      </c>
      <c r="BO213" s="113" t="n">
        <v>0.9332</v>
      </c>
      <c r="BP213" s="108" t="n">
        <v>95.6</v>
      </c>
      <c r="BQ213" s="108" t="n">
        <v>86.7</v>
      </c>
      <c r="BR213" s="114" t="n">
        <v>-8.89999999999999</v>
      </c>
      <c r="BS213" s="107" t="n">
        <v>12809</v>
      </c>
      <c r="BT213" s="107" t="n">
        <v>12563</v>
      </c>
      <c r="BU213" s="116" t="n">
        <f aca="false">BT213-BS213</f>
        <v>-246</v>
      </c>
      <c r="BV213" s="107" t="n">
        <f aca="false">BG213+BH213</f>
        <v>0</v>
      </c>
      <c r="BW213" s="108" t="n">
        <v>0</v>
      </c>
      <c r="BX213" s="108" t="n">
        <v>0</v>
      </c>
      <c r="BZ213" s="108" t="n">
        <v>24</v>
      </c>
      <c r="CA213" s="108" t="n">
        <v>7.03</v>
      </c>
    </row>
    <row r="214" customFormat="false" ht="13.8" hidden="false" customHeight="false" outlineLevel="0" collapsed="false">
      <c r="A214" s="226"/>
      <c r="B214" s="85" t="n">
        <v>42944</v>
      </c>
      <c r="C214" s="86" t="n">
        <v>90.9</v>
      </c>
      <c r="D214" s="214" t="n">
        <v>0.715</v>
      </c>
      <c r="E214" s="88" t="n">
        <v>102</v>
      </c>
      <c r="F214" s="88" t="n">
        <v>83</v>
      </c>
      <c r="G214" s="89" t="n">
        <v>24</v>
      </c>
      <c r="H214" s="89" t="n">
        <v>0</v>
      </c>
      <c r="I214" s="89" t="n">
        <v>24</v>
      </c>
      <c r="J214" s="89" t="n">
        <v>0</v>
      </c>
      <c r="K214" s="90" t="n">
        <v>0</v>
      </c>
      <c r="L214" s="90" t="n">
        <v>0</v>
      </c>
      <c r="M214" s="90" t="n">
        <v>0</v>
      </c>
      <c r="N214" s="90" t="n">
        <v>0</v>
      </c>
      <c r="O214" s="90" t="n">
        <v>12</v>
      </c>
      <c r="P214" s="90" t="n">
        <v>0</v>
      </c>
      <c r="Q214" s="90" t="n">
        <v>3491</v>
      </c>
      <c r="R214" s="91" t="n">
        <v>3100.5</v>
      </c>
      <c r="S214" s="91" t="n">
        <v>3100.5</v>
      </c>
      <c r="T214" s="92" t="n">
        <v>3036</v>
      </c>
      <c r="U214" s="92" t="n">
        <v>3147</v>
      </c>
      <c r="V214" s="89" t="n">
        <v>41</v>
      </c>
      <c r="W214" s="89" t="n">
        <v>0</v>
      </c>
      <c r="X214" s="89" t="n">
        <v>41</v>
      </c>
      <c r="Y214" s="89" t="n">
        <v>0</v>
      </c>
      <c r="Z214" s="89" t="n">
        <v>60</v>
      </c>
      <c r="AA214" s="88" t="n">
        <v>0</v>
      </c>
      <c r="AB214" s="93" t="n">
        <f aca="false">U214-T214+AY214</f>
        <v>111</v>
      </c>
      <c r="AC214" s="94" t="n">
        <f aca="false">T214-S214</f>
        <v>-64.5</v>
      </c>
      <c r="AD214" s="88" t="n">
        <v>140</v>
      </c>
      <c r="AE214" s="95" t="n">
        <f aca="false">IF(AD214&gt;0, U214/(AD214*24),"no data")</f>
        <v>0.936607142857143</v>
      </c>
      <c r="AF214" s="96" t="n">
        <f aca="false">IF(Q214&gt;0,Q214/24,"no data")</f>
        <v>145.458333333333</v>
      </c>
      <c r="AG214" s="95" t="n">
        <f aca="false">IF(T214&gt;0,(T214/Q214),"no data")</f>
        <v>0.8696648524778</v>
      </c>
      <c r="AH214" s="97" t="n">
        <f aca="false">(1440-((V214*W214)+(X214*Y214)+(Z214*AA214))/(V214+X214+Z214))/1440</f>
        <v>1</v>
      </c>
      <c r="AI214" s="98" t="n">
        <f aca="false">IF(T214&gt;0,(1440-((W214*V214+AS214*AT214)+(Y214*X214+AU214*AV214)+(Z214*AA214+AW214*AX214))/(V214+X214+Z214))/1440,"no data")</f>
        <v>0.933098591549296</v>
      </c>
      <c r="AJ214" s="110" t="n">
        <v>8.033</v>
      </c>
      <c r="AK214" s="101" t="n">
        <v>138.35</v>
      </c>
      <c r="AL214" s="101" t="n">
        <f aca="false">AJ214*AK214</f>
        <v>1111.36555</v>
      </c>
      <c r="AM214" s="110" t="n">
        <v>27.045</v>
      </c>
      <c r="AN214" s="88" t="n">
        <v>944</v>
      </c>
      <c r="AO214" s="103" t="n">
        <f aca="false">AM214*AN214</f>
        <v>25530.48</v>
      </c>
      <c r="AP214" s="104" t="n">
        <f aca="false">IF(T214&gt;0,((((AJ214*AK214)+(AM214*AN214))/(T214*1000))*1000000),"no data")</f>
        <v>8775.31144598156</v>
      </c>
      <c r="AQ214" s="101" t="n">
        <f aca="false">R214/24</f>
        <v>129.1875</v>
      </c>
      <c r="AR214" s="101"/>
      <c r="AS214" s="88" t="n">
        <v>0</v>
      </c>
      <c r="AT214" s="106" t="n">
        <v>0</v>
      </c>
      <c r="AU214" s="106" t="n">
        <v>0</v>
      </c>
      <c r="AV214" s="88" t="n">
        <v>0</v>
      </c>
      <c r="AW214" s="106" t="n">
        <v>19</v>
      </c>
      <c r="AX214" s="88" t="n">
        <v>720</v>
      </c>
      <c r="AY214" s="88" t="n">
        <v>0</v>
      </c>
      <c r="BA214" s="107" t="n">
        <v>994</v>
      </c>
      <c r="BB214" s="107" t="n">
        <v>983</v>
      </c>
      <c r="BC214" s="107" t="n">
        <v>1170</v>
      </c>
      <c r="BD214" s="107" t="n">
        <f aca="false">BB214-BA214</f>
        <v>-11</v>
      </c>
      <c r="BE214" s="107" t="n">
        <f aca="false">AP214</f>
        <v>8775.31144598156</v>
      </c>
      <c r="BF214" s="232" t="n">
        <f aca="false">BC214/24</f>
        <v>48.75</v>
      </c>
      <c r="BG214" s="109" t="n">
        <v>1.029</v>
      </c>
      <c r="BH214" s="110" t="n">
        <v>1.011</v>
      </c>
      <c r="BI214" s="111" t="n">
        <v>29.07</v>
      </c>
      <c r="BJ214" s="112" t="n">
        <v>26.97</v>
      </c>
      <c r="BK214" s="112" t="n">
        <v>21.96</v>
      </c>
      <c r="BL214" s="112" t="n">
        <v>23.29</v>
      </c>
      <c r="BM214" s="112" t="n">
        <v>983.46</v>
      </c>
      <c r="BN214" s="111" t="n">
        <v>50.16</v>
      </c>
      <c r="BO214" s="113" t="n">
        <v>0.9333</v>
      </c>
      <c r="BP214" s="108" t="n">
        <v>96.39</v>
      </c>
      <c r="BQ214" s="108" t="n">
        <v>86.88</v>
      </c>
      <c r="BR214" s="114" t="n">
        <f aca="false">BQ214-BP214</f>
        <v>-9.51000000000001</v>
      </c>
      <c r="BS214" s="107" t="n">
        <v>12737</v>
      </c>
      <c r="BT214" s="107" t="n">
        <v>12561</v>
      </c>
      <c r="BU214" s="116" t="n">
        <f aca="false">BT214-BS214</f>
        <v>-176</v>
      </c>
      <c r="BV214" s="107" t="n">
        <f aca="false">BG214+BH214</f>
        <v>2.04</v>
      </c>
      <c r="BW214" s="108" t="n">
        <v>12</v>
      </c>
      <c r="BX214" s="108" t="n">
        <v>12</v>
      </c>
      <c r="BZ214" s="108" t="n">
        <v>24</v>
      </c>
      <c r="CA214" s="108" t="n">
        <v>7.1</v>
      </c>
    </row>
    <row r="215" customFormat="false" ht="13.8" hidden="false" customHeight="false" outlineLevel="0" collapsed="false">
      <c r="A215" s="226"/>
      <c r="B215" s="85" t="n">
        <v>42945</v>
      </c>
      <c r="C215" s="86" t="n">
        <v>91.9</v>
      </c>
      <c r="D215" s="214" t="n">
        <v>0.699</v>
      </c>
      <c r="E215" s="88" t="n">
        <v>100</v>
      </c>
      <c r="F215" s="88" t="n">
        <v>83</v>
      </c>
      <c r="G215" s="89" t="n">
        <v>24</v>
      </c>
      <c r="H215" s="89" t="n">
        <v>0</v>
      </c>
      <c r="I215" s="89" t="n">
        <v>24</v>
      </c>
      <c r="J215" s="89" t="n">
        <v>0</v>
      </c>
      <c r="K215" s="90" t="n">
        <v>0</v>
      </c>
      <c r="L215" s="90" t="n">
        <v>0</v>
      </c>
      <c r="M215" s="90" t="n">
        <v>0</v>
      </c>
      <c r="N215" s="90" t="n">
        <v>0</v>
      </c>
      <c r="O215" s="90" t="n">
        <v>0</v>
      </c>
      <c r="P215" s="90" t="n">
        <v>0</v>
      </c>
      <c r="Q215" s="90" t="n">
        <v>3478</v>
      </c>
      <c r="R215" s="91" t="n">
        <v>2928</v>
      </c>
      <c r="S215" s="91" t="n">
        <v>2928</v>
      </c>
      <c r="T215" s="92" t="n">
        <v>2858</v>
      </c>
      <c r="U215" s="92" t="n">
        <v>2957</v>
      </c>
      <c r="V215" s="89" t="n">
        <v>41</v>
      </c>
      <c r="W215" s="89" t="n">
        <v>0</v>
      </c>
      <c r="X215" s="89" t="n">
        <v>40</v>
      </c>
      <c r="Y215" s="89" t="n">
        <v>0</v>
      </c>
      <c r="Z215" s="89" t="n">
        <v>60</v>
      </c>
      <c r="AA215" s="88" t="n">
        <v>0</v>
      </c>
      <c r="AB215" s="93" t="n">
        <f aca="false">U215-T215+AY215</f>
        <v>99</v>
      </c>
      <c r="AC215" s="94" t="n">
        <f aca="false">T215-S215</f>
        <v>-70</v>
      </c>
      <c r="AD215" s="88" t="n">
        <v>126</v>
      </c>
      <c r="AE215" s="95" t="n">
        <f aca="false">IF(AD215&gt;0, U215/(AD215*24),"no data")</f>
        <v>0.977843915343915</v>
      </c>
      <c r="AF215" s="96" t="n">
        <f aca="false">IF(Q215&gt;0,Q215/24,"no data")</f>
        <v>144.916666666667</v>
      </c>
      <c r="AG215" s="95" t="n">
        <f aca="false">IF(T215&gt;0,(T215/Q215),"no data")</f>
        <v>0.821736630247269</v>
      </c>
      <c r="AH215" s="97" t="n">
        <f aca="false">(1440-((V215*W215)+(X215*Y215)+(Z215*AA215))/(V215+X215+Z215))/1440</f>
        <v>1</v>
      </c>
      <c r="AI215" s="98" t="n">
        <f aca="false">IF(T215&gt;0,(1440-((W215*V215+AS215*AT215)+(Y215*X215+AU215*AV215)+(Z215*AA215+AW215*AX215))/(V215+X215+Z215))/1440,"no data")</f>
        <v>0.865248226950355</v>
      </c>
      <c r="AJ215" s="110" t="n">
        <v>8.03</v>
      </c>
      <c r="AK215" s="101" t="n">
        <v>139.87</v>
      </c>
      <c r="AL215" s="101" t="n">
        <f aca="false">AJ215*AK215</f>
        <v>1123.1561</v>
      </c>
      <c r="AM215" s="110" t="n">
        <v>24.975</v>
      </c>
      <c r="AN215" s="88" t="n">
        <v>945</v>
      </c>
      <c r="AO215" s="103" t="n">
        <f aca="false">AM215*AN215</f>
        <v>23601.375</v>
      </c>
      <c r="AP215" s="104" t="n">
        <f aca="false">IF(T215&gt;0,((((AJ215*AK215)+(AM215*AN215))/(T215*1000))*1000000),"no data")</f>
        <v>8650.99058782365</v>
      </c>
      <c r="AQ215" s="101" t="n">
        <f aca="false">R215/24</f>
        <v>122</v>
      </c>
      <c r="AR215" s="101"/>
      <c r="AS215" s="88" t="n">
        <v>0</v>
      </c>
      <c r="AT215" s="106" t="n">
        <v>0</v>
      </c>
      <c r="AU215" s="106" t="n">
        <v>0</v>
      </c>
      <c r="AV215" s="88" t="n">
        <v>0</v>
      </c>
      <c r="AW215" s="106" t="n">
        <v>19</v>
      </c>
      <c r="AX215" s="88" t="n">
        <v>1440</v>
      </c>
      <c r="AY215" s="88" t="n">
        <v>0</v>
      </c>
      <c r="BA215" s="107" t="n">
        <v>990</v>
      </c>
      <c r="BB215" s="107" t="n">
        <v>977</v>
      </c>
      <c r="BC215" s="107" t="n">
        <v>990</v>
      </c>
      <c r="BD215" s="107" t="n">
        <f aca="false">BB215-BA215</f>
        <v>-13</v>
      </c>
      <c r="BE215" s="107" t="n">
        <f aca="false">AP215</f>
        <v>8650.99058782365</v>
      </c>
      <c r="BF215" s="232" t="n">
        <f aca="false">BC215/24</f>
        <v>41.25</v>
      </c>
      <c r="BG215" s="109" t="n">
        <v>0</v>
      </c>
      <c r="BH215" s="110" t="n">
        <v>0</v>
      </c>
      <c r="BI215" s="111" t="n">
        <v>28.9</v>
      </c>
      <c r="BJ215" s="112" t="n">
        <v>26.86</v>
      </c>
      <c r="BK215" s="112" t="n">
        <v>21.84</v>
      </c>
      <c r="BL215" s="112" t="n">
        <v>23.21</v>
      </c>
      <c r="BM215" s="112" t="n">
        <v>984.42</v>
      </c>
      <c r="BN215" s="111" t="n">
        <v>50.09</v>
      </c>
      <c r="BO215" s="113" t="n">
        <v>0.9328</v>
      </c>
      <c r="BP215" s="108" t="n">
        <v>96.34</v>
      </c>
      <c r="BQ215" s="108" t="n">
        <v>86.83</v>
      </c>
      <c r="BR215" s="114" t="n">
        <f aca="false">BQ215-BP215</f>
        <v>-9.51000000000001</v>
      </c>
      <c r="BS215" s="107" t="n">
        <v>12752</v>
      </c>
      <c r="BT215" s="107" t="n">
        <v>12566</v>
      </c>
      <c r="BU215" s="116" t="n">
        <f aca="false">BT215-BS215</f>
        <v>-186</v>
      </c>
      <c r="BV215" s="107" t="n">
        <f aca="false">BG215+BH215</f>
        <v>0</v>
      </c>
      <c r="BW215" s="123" t="n">
        <v>0</v>
      </c>
      <c r="BX215" s="123" t="n">
        <v>0</v>
      </c>
      <c r="BZ215" s="123" t="n">
        <v>24</v>
      </c>
      <c r="CA215" s="123" t="n">
        <v>7.75</v>
      </c>
    </row>
    <row r="216" customFormat="false" ht="12.75" hidden="false" customHeight="true" outlineLevel="0" collapsed="false">
      <c r="A216" s="226" t="s">
        <v>117</v>
      </c>
      <c r="B216" s="85" t="n">
        <v>42946</v>
      </c>
      <c r="C216" s="86" t="n">
        <v>94.3</v>
      </c>
      <c r="D216" s="214" t="n">
        <v>0.669</v>
      </c>
      <c r="E216" s="88" t="n">
        <v>101</v>
      </c>
      <c r="F216" s="88" t="n">
        <v>87</v>
      </c>
      <c r="G216" s="89" t="n">
        <v>24</v>
      </c>
      <c r="H216" s="89" t="n">
        <v>0</v>
      </c>
      <c r="I216" s="89" t="n">
        <v>24</v>
      </c>
      <c r="J216" s="89" t="n">
        <v>0</v>
      </c>
      <c r="K216" s="90" t="n">
        <v>0</v>
      </c>
      <c r="L216" s="90" t="n">
        <v>0</v>
      </c>
      <c r="M216" s="90" t="n">
        <v>0</v>
      </c>
      <c r="N216" s="90" t="n">
        <v>0</v>
      </c>
      <c r="O216" s="90" t="n">
        <v>0</v>
      </c>
      <c r="P216" s="90" t="n">
        <v>0</v>
      </c>
      <c r="Q216" s="90" t="n">
        <v>3455</v>
      </c>
      <c r="R216" s="91" t="n">
        <v>2909</v>
      </c>
      <c r="S216" s="91" t="n">
        <v>2909</v>
      </c>
      <c r="T216" s="92" t="n">
        <v>2838</v>
      </c>
      <c r="U216" s="92" t="n">
        <v>2939</v>
      </c>
      <c r="V216" s="89" t="n">
        <v>41</v>
      </c>
      <c r="W216" s="89" t="n">
        <v>0</v>
      </c>
      <c r="X216" s="89" t="n">
        <v>40</v>
      </c>
      <c r="Y216" s="89" t="n">
        <v>0</v>
      </c>
      <c r="Z216" s="89" t="n">
        <v>60</v>
      </c>
      <c r="AA216" s="88" t="n">
        <v>0</v>
      </c>
      <c r="AB216" s="93" t="n">
        <f aca="false">U216-T216+AY216</f>
        <v>101</v>
      </c>
      <c r="AC216" s="94" t="n">
        <f aca="false">T216-S216</f>
        <v>-71</v>
      </c>
      <c r="AD216" s="88" t="n">
        <v>125</v>
      </c>
      <c r="AE216" s="95" t="n">
        <f aca="false">IF(AD216&gt;0, U216/(AD216*24),"no data")</f>
        <v>0.979666666666667</v>
      </c>
      <c r="AF216" s="96" t="n">
        <f aca="false">IF(Q216&gt;0,Q216/24,"no data")</f>
        <v>143.958333333333</v>
      </c>
      <c r="AG216" s="95" t="n">
        <f aca="false">IF(T216&gt;0,(T216/Q216),"no data")</f>
        <v>0.821418234442836</v>
      </c>
      <c r="AH216" s="97" t="n">
        <f aca="false">(1440-((V216*W216)+(X216*Y216)+(Z216*AA216))/(V216+X216+Z216))/1440</f>
        <v>1</v>
      </c>
      <c r="AI216" s="98" t="n">
        <f aca="false">IF(T216&gt;0,(1440-((W216*V216+AS216*AT216)+(Y216*X216+AU216*AV216)+(Z216*AA216+AW216*AX216))/(V216+X216+Z216))/1440,"no data")</f>
        <v>0.865248226950355</v>
      </c>
      <c r="AJ216" s="110" t="n">
        <v>8.01</v>
      </c>
      <c r="AK216" s="101" t="n">
        <v>138.6</v>
      </c>
      <c r="AL216" s="101" t="n">
        <f aca="false">AJ216*AK216</f>
        <v>1110.186</v>
      </c>
      <c r="AM216" s="110" t="n">
        <v>24.801</v>
      </c>
      <c r="AN216" s="88" t="n">
        <v>947</v>
      </c>
      <c r="AO216" s="103" t="n">
        <f aca="false">AM216*AN216</f>
        <v>23486.547</v>
      </c>
      <c r="AP216" s="104" t="n">
        <f aca="false">IF(T216&gt;0,((((AJ216*AK216)+(AM216*AN216))/(T216*1000))*1000000),"no data")</f>
        <v>8666.92494714588</v>
      </c>
      <c r="AQ216" s="101" t="n">
        <f aca="false">R216/24</f>
        <v>121.208333333333</v>
      </c>
      <c r="AR216" s="101"/>
      <c r="AS216" s="88" t="n">
        <v>0</v>
      </c>
      <c r="AT216" s="106" t="n">
        <v>0</v>
      </c>
      <c r="AU216" s="106" t="n">
        <v>0</v>
      </c>
      <c r="AV216" s="88" t="n">
        <v>0</v>
      </c>
      <c r="AW216" s="106" t="n">
        <v>19</v>
      </c>
      <c r="AX216" s="88" t="n">
        <v>1440</v>
      </c>
      <c r="AY216" s="88" t="n">
        <v>0</v>
      </c>
      <c r="BA216" s="107" t="n">
        <v>981</v>
      </c>
      <c r="BB216" s="107" t="n">
        <v>972</v>
      </c>
      <c r="BC216" s="107" t="n">
        <v>986</v>
      </c>
      <c r="BD216" s="107" t="n">
        <f aca="false">BB216-BA216</f>
        <v>-9</v>
      </c>
      <c r="BE216" s="107" t="n">
        <f aca="false">AP216</f>
        <v>8666.92494714588</v>
      </c>
      <c r="BF216" s="232" t="n">
        <f aca="false">BC216/24</f>
        <v>41.0833333333333</v>
      </c>
      <c r="BG216" s="109" t="n">
        <v>0</v>
      </c>
      <c r="BH216" s="110" t="n">
        <v>0</v>
      </c>
      <c r="BI216" s="111" t="n">
        <v>28.7</v>
      </c>
      <c r="BJ216" s="112" t="n">
        <v>26.69</v>
      </c>
      <c r="BK216" s="112" t="n">
        <v>21.75</v>
      </c>
      <c r="BL216" s="112" t="n">
        <v>23.02</v>
      </c>
      <c r="BM216" s="112" t="n">
        <v>982.92</v>
      </c>
      <c r="BN216" s="111" t="n">
        <v>50.09</v>
      </c>
      <c r="BO216" s="113" t="n">
        <v>0.9334</v>
      </c>
      <c r="BP216" s="108" t="n">
        <v>96.12</v>
      </c>
      <c r="BQ216" s="108" t="n">
        <v>86.82</v>
      </c>
      <c r="BR216" s="114" t="n">
        <f aca="false">BQ216-BP216</f>
        <v>-9.30000000000001</v>
      </c>
      <c r="BS216" s="107" t="n">
        <v>12782</v>
      </c>
      <c r="BT216" s="107" t="n">
        <v>12593</v>
      </c>
      <c r="BU216" s="116" t="n">
        <f aca="false">BT216-BS216</f>
        <v>-189</v>
      </c>
      <c r="BV216" s="107" t="n">
        <f aca="false">BG216+BH216</f>
        <v>0</v>
      </c>
      <c r="BW216" s="123" t="n">
        <v>0</v>
      </c>
      <c r="BX216" s="123" t="n">
        <v>0</v>
      </c>
      <c r="BY216" s="123"/>
      <c r="BZ216" s="123" t="n">
        <v>24</v>
      </c>
      <c r="CA216" s="123" t="n">
        <v>11.16</v>
      </c>
    </row>
    <row r="217" customFormat="false" ht="13.8" hidden="false" customHeight="false" outlineLevel="0" collapsed="false">
      <c r="A217" s="226"/>
      <c r="B217" s="85" t="n">
        <v>42947</v>
      </c>
      <c r="C217" s="86" t="n">
        <v>95.5</v>
      </c>
      <c r="D217" s="214" t="n">
        <v>0.669</v>
      </c>
      <c r="E217" s="88" t="n">
        <v>104</v>
      </c>
      <c r="F217" s="88" t="n">
        <v>88</v>
      </c>
      <c r="G217" s="89" t="n">
        <v>24</v>
      </c>
      <c r="H217" s="89" t="n">
        <v>0</v>
      </c>
      <c r="I217" s="89" t="n">
        <v>24</v>
      </c>
      <c r="J217" s="89" t="n">
        <v>0</v>
      </c>
      <c r="K217" s="90" t="n">
        <v>0</v>
      </c>
      <c r="L217" s="90" t="n">
        <v>0</v>
      </c>
      <c r="M217" s="90" t="n">
        <v>0</v>
      </c>
      <c r="N217" s="90" t="n">
        <v>0</v>
      </c>
      <c r="O217" s="90" t="n">
        <v>11</v>
      </c>
      <c r="P217" s="90" t="n">
        <v>30</v>
      </c>
      <c r="Q217" s="90" t="n">
        <v>3445</v>
      </c>
      <c r="R217" s="91" t="n">
        <v>3078</v>
      </c>
      <c r="S217" s="91" t="n">
        <v>3078</v>
      </c>
      <c r="T217" s="92" t="n">
        <v>3008</v>
      </c>
      <c r="U217" s="92" t="n">
        <v>3117</v>
      </c>
      <c r="V217" s="89" t="n">
        <v>41</v>
      </c>
      <c r="W217" s="89" t="n">
        <v>0</v>
      </c>
      <c r="X217" s="89" t="n">
        <v>40</v>
      </c>
      <c r="Y217" s="89" t="n">
        <v>0</v>
      </c>
      <c r="Z217" s="89" t="n">
        <v>60</v>
      </c>
      <c r="AA217" s="88" t="n">
        <v>0</v>
      </c>
      <c r="AB217" s="93" t="n">
        <f aca="false">U217-T217+AY217</f>
        <v>109</v>
      </c>
      <c r="AC217" s="94" t="n">
        <f aca="false">T217-S217</f>
        <v>-70</v>
      </c>
      <c r="AD217" s="88" t="n">
        <v>139</v>
      </c>
      <c r="AE217" s="95" t="n">
        <f aca="false">IF(AD217&gt;0, U217/(AD217*24),"no data")</f>
        <v>0.934352517985611</v>
      </c>
      <c r="AF217" s="96" t="n">
        <f aca="false">IF(Q217&gt;0,Q217/24,"no data")</f>
        <v>143.541666666667</v>
      </c>
      <c r="AG217" s="95" t="n">
        <f aca="false">IF(T217&gt;0,(T217/Q217),"no data")</f>
        <v>0.873149492017416</v>
      </c>
      <c r="AH217" s="97" t="n">
        <f aca="false">(1440-((V217*W217)+(X217*Y217)+(Z217*AA217))/(V217+X217+Z217))/1440</f>
        <v>1</v>
      </c>
      <c r="AI217" s="98" t="n">
        <f aca="false">IF(T217&gt;0,(1440-((W217*V217+AS217*AT217)+(Y217*X217+AU217*AV217)+(Z217*AA217+AW217*AX217))/(V217+X217+Z217))/1440,"no data")</f>
        <v>0.929816784869976</v>
      </c>
      <c r="AJ217" s="110" t="n">
        <v>8.005</v>
      </c>
      <c r="AK217" s="101" t="n">
        <v>136.43</v>
      </c>
      <c r="AL217" s="101" t="n">
        <f aca="false">AJ217*AK217</f>
        <v>1092.12215</v>
      </c>
      <c r="AM217" s="110" t="n">
        <v>27.003</v>
      </c>
      <c r="AN217" s="88" t="n">
        <v>947</v>
      </c>
      <c r="AO217" s="103" t="n">
        <f aca="false">AM217*AN217</f>
        <v>25571.841</v>
      </c>
      <c r="AP217" s="104" t="n">
        <f aca="false">IF(T217&gt;0,((((AJ217*AK217)+(AM217*AN217))/(T217*1000))*1000000),"no data")</f>
        <v>8864.34945146277</v>
      </c>
      <c r="AQ217" s="101" t="n">
        <f aca="false">R217/24</f>
        <v>128.25</v>
      </c>
      <c r="AR217" s="101"/>
      <c r="AS217" s="88" t="n">
        <v>0</v>
      </c>
      <c r="AT217" s="106" t="n">
        <v>0</v>
      </c>
      <c r="AU217" s="106" t="n">
        <v>0</v>
      </c>
      <c r="AV217" s="88" t="n">
        <v>0</v>
      </c>
      <c r="AW217" s="106" t="n">
        <v>19</v>
      </c>
      <c r="AX217" s="88" t="n">
        <v>750</v>
      </c>
      <c r="AY217" s="88" t="n">
        <v>0</v>
      </c>
      <c r="BA217" s="107" t="n">
        <v>973</v>
      </c>
      <c r="BB217" s="107" t="n">
        <v>968</v>
      </c>
      <c r="BC217" s="107" t="n">
        <v>1176</v>
      </c>
      <c r="BD217" s="107" t="n">
        <f aca="false">BB217-BA217</f>
        <v>-5</v>
      </c>
      <c r="BE217" s="107" t="n">
        <f aca="false">AP217</f>
        <v>8864.34945146277</v>
      </c>
      <c r="BF217" s="232" t="n">
        <f aca="false">BC217/24</f>
        <v>49</v>
      </c>
      <c r="BG217" s="109" t="n">
        <v>1.08</v>
      </c>
      <c r="BH217" s="110" t="n">
        <v>1.08</v>
      </c>
      <c r="BI217" s="111" t="n">
        <v>28.57</v>
      </c>
      <c r="BJ217" s="112" t="n">
        <v>26.62</v>
      </c>
      <c r="BK217" s="112" t="n">
        <v>21.8</v>
      </c>
      <c r="BL217" s="112" t="n">
        <v>23.1</v>
      </c>
      <c r="BM217" s="112" t="n">
        <v>981.79</v>
      </c>
      <c r="BN217" s="111" t="n">
        <v>50.08</v>
      </c>
      <c r="BO217" s="113" t="n">
        <v>0.9338</v>
      </c>
      <c r="BP217" s="108" t="n">
        <v>96.23</v>
      </c>
      <c r="BQ217" s="108" t="n">
        <v>86.84</v>
      </c>
      <c r="BR217" s="114" t="n">
        <f aca="false">BQ217-BP217</f>
        <v>-9.39</v>
      </c>
      <c r="BS217" s="107" t="n">
        <v>12845</v>
      </c>
      <c r="BT217" s="107" t="n">
        <v>12667</v>
      </c>
      <c r="BU217" s="116" t="n">
        <f aca="false">BT217-BS217</f>
        <v>-178</v>
      </c>
      <c r="BV217" s="107" t="n">
        <f aca="false">BG217+BH217</f>
        <v>2.16</v>
      </c>
      <c r="BW217" s="233" t="n">
        <v>11.77</v>
      </c>
      <c r="BX217" s="233" t="n">
        <v>11.68</v>
      </c>
      <c r="BY217" s="233"/>
      <c r="BZ217" s="123" t="n">
        <v>24</v>
      </c>
      <c r="CA217" s="123" t="n">
        <v>7.5</v>
      </c>
    </row>
    <row r="218" customFormat="false" ht="13.8" hidden="false" customHeight="false" outlineLevel="0" collapsed="false">
      <c r="A218" s="226"/>
      <c r="B218" s="85" t="n">
        <v>42948</v>
      </c>
      <c r="C218" s="86" t="n">
        <v>94.26</v>
      </c>
      <c r="D218" s="214" t="n">
        <v>0.6572</v>
      </c>
      <c r="E218" s="88" t="n">
        <v>102</v>
      </c>
      <c r="F218" s="88" t="n">
        <v>89</v>
      </c>
      <c r="G218" s="89" t="n">
        <v>24</v>
      </c>
      <c r="H218" s="89" t="n">
        <v>0</v>
      </c>
      <c r="I218" s="89" t="n">
        <v>24</v>
      </c>
      <c r="J218" s="89" t="n">
        <v>0</v>
      </c>
      <c r="K218" s="90" t="n">
        <v>0</v>
      </c>
      <c r="L218" s="90" t="n">
        <v>0</v>
      </c>
      <c r="M218" s="90" t="n">
        <v>0</v>
      </c>
      <c r="N218" s="90" t="n">
        <v>0</v>
      </c>
      <c r="O218" s="90" t="n">
        <v>0</v>
      </c>
      <c r="P218" s="90" t="n">
        <v>0</v>
      </c>
      <c r="Q218" s="90" t="n">
        <v>3455</v>
      </c>
      <c r="R218" s="91" t="n">
        <v>2879</v>
      </c>
      <c r="S218" s="91" t="n">
        <v>2879</v>
      </c>
      <c r="T218" s="92" t="n">
        <v>2812</v>
      </c>
      <c r="U218" s="92" t="n">
        <v>2915</v>
      </c>
      <c r="V218" s="89" t="n">
        <v>40</v>
      </c>
      <c r="W218" s="89" t="n">
        <v>0</v>
      </c>
      <c r="X218" s="89" t="n">
        <v>41</v>
      </c>
      <c r="Y218" s="89" t="n">
        <v>0</v>
      </c>
      <c r="Z218" s="89" t="n">
        <v>60</v>
      </c>
      <c r="AA218" s="88" t="n">
        <v>0</v>
      </c>
      <c r="AB218" s="93" t="n">
        <f aca="false">U218-T218+AY218</f>
        <v>103</v>
      </c>
      <c r="AC218" s="94" t="n">
        <f aca="false">T218-S218</f>
        <v>-67</v>
      </c>
      <c r="AD218" s="88" t="n">
        <v>124</v>
      </c>
      <c r="AE218" s="95" t="n">
        <f aca="false">IF(AD218&gt;0, U218/(AD218*24),"no data")</f>
        <v>0.979502688172043</v>
      </c>
      <c r="AF218" s="96" t="n">
        <f aca="false">IF(Q218&gt;0,Q218/24,"no data")</f>
        <v>143.958333333333</v>
      </c>
      <c r="AG218" s="95" t="n">
        <f aca="false">IF(T218&gt;0,(T218/Q218),"no data")</f>
        <v>0.813892908827786</v>
      </c>
      <c r="AH218" s="97" t="n">
        <f aca="false">(1440-((V218*W218)+(X218*Y218)+(Z218*AA218))/(V218+X218+Z218))/1440</f>
        <v>1</v>
      </c>
      <c r="AI218" s="98" t="n">
        <f aca="false">IF(T218&gt;0,(1440-((W218*V218+AS218*AT218)+(Y218*X218+AU218*AV218)+(Z218*AA218+AW218*AX218))/(V218+X218+Z218))/1440,"no data")</f>
        <v>0.865248226950355</v>
      </c>
      <c r="AJ218" s="251" t="n">
        <v>7.966</v>
      </c>
      <c r="AK218" s="251" t="n">
        <v>137.48</v>
      </c>
      <c r="AL218" s="101" t="n">
        <f aca="false">AJ218*AK218</f>
        <v>1095.16568</v>
      </c>
      <c r="AM218" s="251" t="n">
        <v>24.683</v>
      </c>
      <c r="AN218" s="88" t="n">
        <v>944</v>
      </c>
      <c r="AO218" s="103" t="n">
        <f aca="false">AM218*AN218</f>
        <v>23300.752</v>
      </c>
      <c r="AP218" s="104" t="n">
        <f aca="false">IF(T218&gt;0,((((AJ218*AK218)+(AM218*AN218))/(T218*1000))*1000000),"no data")</f>
        <v>8675.64640113798</v>
      </c>
      <c r="AQ218" s="101" t="n">
        <f aca="false">R218/24</f>
        <v>119.958333333333</v>
      </c>
      <c r="AR218" s="101"/>
      <c r="AS218" s="88" t="n">
        <v>0</v>
      </c>
      <c r="AT218" s="106" t="n">
        <v>0</v>
      </c>
      <c r="AU218" s="106" t="n">
        <v>0</v>
      </c>
      <c r="AV218" s="88" t="n">
        <v>0</v>
      </c>
      <c r="AW218" s="106" t="n">
        <v>19</v>
      </c>
      <c r="AX218" s="88" t="n">
        <v>1440</v>
      </c>
      <c r="AY218" s="88" t="n">
        <v>0</v>
      </c>
      <c r="BA218" s="107" t="n">
        <v>954</v>
      </c>
      <c r="BB218" s="107" t="n">
        <v>975</v>
      </c>
      <c r="BC218" s="107" t="n">
        <v>986</v>
      </c>
      <c r="BD218" s="107" t="n">
        <f aca="false">BB218-BA218</f>
        <v>21</v>
      </c>
      <c r="BE218" s="107" t="n">
        <f aca="false">AP218</f>
        <v>8675.64640113798</v>
      </c>
      <c r="BF218" s="232" t="n">
        <f aca="false">BC218/24</f>
        <v>41.0833333333333</v>
      </c>
      <c r="BG218" s="109" t="n">
        <v>0</v>
      </c>
      <c r="BH218" s="110" t="n">
        <v>0</v>
      </c>
      <c r="BI218" s="111" t="n">
        <v>25.92</v>
      </c>
      <c r="BJ218" s="112" t="n">
        <v>26.21</v>
      </c>
      <c r="BK218" s="112" t="n">
        <v>21.81</v>
      </c>
      <c r="BL218" s="112" t="n">
        <v>23.31</v>
      </c>
      <c r="BM218" s="112" t="n">
        <v>982.42</v>
      </c>
      <c r="BN218" s="111" t="n">
        <v>50.06</v>
      </c>
      <c r="BO218" s="113" t="n">
        <v>0.9337</v>
      </c>
      <c r="BP218" s="108" t="n">
        <v>93.8</v>
      </c>
      <c r="BQ218" s="108" t="n">
        <v>86.79</v>
      </c>
      <c r="BR218" s="111"/>
      <c r="BS218" s="107" t="n">
        <v>12924</v>
      </c>
      <c r="BT218" s="107" t="n">
        <v>12593</v>
      </c>
      <c r="BU218" s="116" t="n">
        <f aca="false">BT218-BS218</f>
        <v>-331</v>
      </c>
      <c r="BV218" s="107" t="n">
        <f aca="false">BG218+BH218</f>
        <v>0</v>
      </c>
      <c r="BW218" s="233" t="n">
        <v>0</v>
      </c>
      <c r="BX218" s="233" t="n">
        <v>0</v>
      </c>
      <c r="BY218" s="233"/>
      <c r="BZ218" s="108" t="n">
        <v>18.43</v>
      </c>
      <c r="CA218" s="108" t="n">
        <v>2.76</v>
      </c>
    </row>
    <row r="219" customFormat="false" ht="13.8" hidden="false" customHeight="false" outlineLevel="0" collapsed="false">
      <c r="A219" s="226"/>
      <c r="B219" s="85" t="n">
        <v>42949</v>
      </c>
      <c r="C219" s="86" t="n">
        <v>92.89</v>
      </c>
      <c r="D219" s="214" t="n">
        <v>0.6679</v>
      </c>
      <c r="E219" s="88" t="n">
        <v>99</v>
      </c>
      <c r="F219" s="88" t="n">
        <v>88</v>
      </c>
      <c r="G219" s="89" t="n">
        <v>24</v>
      </c>
      <c r="H219" s="89" t="n">
        <v>0</v>
      </c>
      <c r="I219" s="89" t="n">
        <v>24</v>
      </c>
      <c r="J219" s="89" t="n">
        <v>0</v>
      </c>
      <c r="K219" s="90" t="n">
        <v>0</v>
      </c>
      <c r="L219" s="90" t="n">
        <v>0</v>
      </c>
      <c r="M219" s="90" t="n">
        <v>0</v>
      </c>
      <c r="N219" s="90" t="n">
        <v>0</v>
      </c>
      <c r="O219" s="90" t="n">
        <v>0</v>
      </c>
      <c r="P219" s="90" t="n">
        <v>0</v>
      </c>
      <c r="Q219" s="90" t="n">
        <v>3472</v>
      </c>
      <c r="R219" s="91" t="n">
        <v>2929</v>
      </c>
      <c r="S219" s="91" t="n">
        <v>2929</v>
      </c>
      <c r="T219" s="92" t="n">
        <v>2861</v>
      </c>
      <c r="U219" s="92" t="n">
        <v>2962</v>
      </c>
      <c r="V219" s="89" t="n">
        <v>41</v>
      </c>
      <c r="W219" s="89" t="n">
        <v>0</v>
      </c>
      <c r="X219" s="89" t="n">
        <v>41</v>
      </c>
      <c r="Y219" s="89" t="n">
        <v>0</v>
      </c>
      <c r="Z219" s="89" t="n">
        <v>60</v>
      </c>
      <c r="AA219" s="88" t="n">
        <v>0</v>
      </c>
      <c r="AB219" s="93" t="n">
        <f aca="false">U219-T219+AY219</f>
        <v>101</v>
      </c>
      <c r="AC219" s="94" t="n">
        <f aca="false">T219-S219</f>
        <v>-68</v>
      </c>
      <c r="AD219" s="88" t="n">
        <v>126</v>
      </c>
      <c r="AE219" s="95" t="n">
        <f aca="false">IF(AD219&gt;0, U219/(AD219*24),"no data")</f>
        <v>0.979497354497354</v>
      </c>
      <c r="AF219" s="96" t="n">
        <f aca="false">IF(Q219&gt;0,Q219/24,"no data")</f>
        <v>144.666666666667</v>
      </c>
      <c r="AG219" s="95" t="n">
        <f aca="false">IF(T219&gt;0,(T219/Q219),"no data")</f>
        <v>0.824020737327189</v>
      </c>
      <c r="AH219" s="97" t="n">
        <f aca="false">(1440-((V219*W219)+(X219*Y219)+(Z219*AA219))/(V219+X219+Z219))/1440</f>
        <v>1</v>
      </c>
      <c r="AI219" s="98" t="n">
        <f aca="false">IF(T219&gt;0,(1440-((W219*V219+AS219*AT219)+(Y219*X219+AU219*AV219)+(Z219*AA219+AW219*AX219))/(V219+X219+Z219))/1440,"no data")</f>
        <v>0.866197183098592</v>
      </c>
      <c r="AJ219" s="251" t="n">
        <v>8.11</v>
      </c>
      <c r="AK219" s="251" t="n">
        <v>140.51</v>
      </c>
      <c r="AL219" s="101" t="n">
        <f aca="false">AJ219*AK219</f>
        <v>1139.5361</v>
      </c>
      <c r="AM219" s="251" t="n">
        <v>25.179</v>
      </c>
      <c r="AN219" s="88" t="n">
        <v>944</v>
      </c>
      <c r="AO219" s="103" t="n">
        <f aca="false">AM219*AN219</f>
        <v>23768.976</v>
      </c>
      <c r="AP219" s="104" t="n">
        <f aca="false">IF(T219&gt;0,((((AJ219*AK219)+(AM219*AN219))/(T219*1000))*1000000),"no data")</f>
        <v>8706.22583012933</v>
      </c>
      <c r="AQ219" s="101" t="n">
        <f aca="false">R219/24</f>
        <v>122.041666666667</v>
      </c>
      <c r="AR219" s="101"/>
      <c r="AS219" s="88" t="n">
        <v>0</v>
      </c>
      <c r="AT219" s="106" t="n">
        <v>0</v>
      </c>
      <c r="AU219" s="106" t="n">
        <v>0</v>
      </c>
      <c r="AV219" s="88" t="n">
        <v>0</v>
      </c>
      <c r="AW219" s="106" t="n">
        <v>19</v>
      </c>
      <c r="AX219" s="88" t="n">
        <v>1440</v>
      </c>
      <c r="AY219" s="88" t="n">
        <v>0</v>
      </c>
      <c r="BA219" s="107" t="n">
        <v>990</v>
      </c>
      <c r="BB219" s="107" t="n">
        <v>979</v>
      </c>
      <c r="BC219" s="107" t="n">
        <v>993</v>
      </c>
      <c r="BD219" s="107" t="n">
        <f aca="false">BB219-BA219</f>
        <v>-11</v>
      </c>
      <c r="BE219" s="107" t="n">
        <f aca="false">AP219</f>
        <v>8706.22583012933</v>
      </c>
      <c r="BF219" s="232" t="n">
        <f aca="false">BC219/24</f>
        <v>41.375</v>
      </c>
      <c r="BG219" s="109" t="n">
        <v>0</v>
      </c>
      <c r="BH219" s="110" t="n">
        <v>0</v>
      </c>
      <c r="BI219" s="111" t="n">
        <v>24</v>
      </c>
      <c r="BJ219" s="112" t="n">
        <v>26.78</v>
      </c>
      <c r="BK219" s="112" t="n">
        <v>21.83</v>
      </c>
      <c r="BL219" s="112" t="n">
        <v>23.39</v>
      </c>
      <c r="BM219" s="112" t="n">
        <v>981.7</v>
      </c>
      <c r="BN219" s="111" t="n">
        <v>50.1</v>
      </c>
      <c r="BO219" s="113" t="n">
        <v>0.9327</v>
      </c>
      <c r="BP219" s="108" t="n">
        <v>95.88</v>
      </c>
      <c r="BQ219" s="108" t="n">
        <v>86.8</v>
      </c>
      <c r="BR219" s="111"/>
      <c r="BS219" s="107" t="n">
        <v>12717</v>
      </c>
      <c r="BT219" s="107" t="n">
        <v>12546</v>
      </c>
      <c r="BU219" s="116" t="n">
        <f aca="false">BT219-BS219</f>
        <v>-171</v>
      </c>
      <c r="BV219" s="107" t="n">
        <f aca="false">BG219+BH219</f>
        <v>0</v>
      </c>
      <c r="BW219" s="233" t="n">
        <v>0</v>
      </c>
      <c r="BX219" s="233" t="n">
        <v>0</v>
      </c>
      <c r="BY219" s="233"/>
      <c r="BZ219" s="108" t="n">
        <v>24</v>
      </c>
      <c r="CA219" s="108" t="n">
        <v>8.96</v>
      </c>
    </row>
    <row r="220" customFormat="false" ht="13.8" hidden="false" customHeight="false" outlineLevel="0" collapsed="false">
      <c r="A220" s="226"/>
      <c r="B220" s="85" t="n">
        <v>42950</v>
      </c>
      <c r="C220" s="86" t="n">
        <v>93</v>
      </c>
      <c r="D220" s="214" t="n">
        <v>0.67</v>
      </c>
      <c r="E220" s="88" t="n">
        <v>101</v>
      </c>
      <c r="F220" s="88" t="n">
        <v>87</v>
      </c>
      <c r="G220" s="89" t="n">
        <v>24</v>
      </c>
      <c r="H220" s="89" t="n">
        <v>0</v>
      </c>
      <c r="I220" s="89" t="n">
        <v>24</v>
      </c>
      <c r="J220" s="89" t="n">
        <v>0</v>
      </c>
      <c r="K220" s="90" t="n">
        <v>0</v>
      </c>
      <c r="L220" s="90" t="n">
        <v>0</v>
      </c>
      <c r="M220" s="90" t="n">
        <v>0</v>
      </c>
      <c r="N220" s="90" t="n">
        <v>0</v>
      </c>
      <c r="O220" s="90" t="n">
        <v>0</v>
      </c>
      <c r="P220" s="90" t="n">
        <v>0</v>
      </c>
      <c r="Q220" s="90" t="n">
        <v>3464</v>
      </c>
      <c r="R220" s="91" t="n">
        <v>2922</v>
      </c>
      <c r="S220" s="91" t="n">
        <v>2922</v>
      </c>
      <c r="T220" s="92" t="n">
        <v>2854</v>
      </c>
      <c r="U220" s="92" t="n">
        <v>2956</v>
      </c>
      <c r="V220" s="89" t="n">
        <v>41</v>
      </c>
      <c r="W220" s="89" t="n">
        <v>0</v>
      </c>
      <c r="X220" s="89" t="n">
        <v>40</v>
      </c>
      <c r="Y220" s="89" t="n">
        <v>0</v>
      </c>
      <c r="Z220" s="89" t="n">
        <v>60</v>
      </c>
      <c r="AA220" s="88" t="n">
        <v>0</v>
      </c>
      <c r="AB220" s="93" t="n">
        <f aca="false">U220-T220+AY220</f>
        <v>102</v>
      </c>
      <c r="AC220" s="94" t="n">
        <f aca="false">T220-S220</f>
        <v>-68</v>
      </c>
      <c r="AD220" s="88" t="n">
        <v>126</v>
      </c>
      <c r="AE220" s="95" t="n">
        <f aca="false">IF(AD220&gt;0, U220/(AD220*24),"no data")</f>
        <v>0.977513227513228</v>
      </c>
      <c r="AF220" s="96" t="n">
        <f aca="false">IF(Q220&gt;0,Q220/24,"no data")</f>
        <v>144.333333333333</v>
      </c>
      <c r="AG220" s="95" t="n">
        <f aca="false">IF(T220&gt;0,(T220/Q220),"no data")</f>
        <v>0.823903002309469</v>
      </c>
      <c r="AH220" s="97" t="n">
        <f aca="false">(1440-((V220*W220)+(X220*Y220)+(Z220*AA220))/(V220+X220+Z220))/1440</f>
        <v>1</v>
      </c>
      <c r="AI220" s="98" t="n">
        <f aca="false">IF(T220&gt;0,(1440-((W220*V220+AS220*AT220)+(Y220*X220+AU220*AV220)+(Z220*AA220+AW220*AX220))/(V220+X220+Z220))/1440,"no data")</f>
        <v>0.865248226950355</v>
      </c>
      <c r="AJ220" s="251" t="n">
        <v>8.091</v>
      </c>
      <c r="AK220" s="251" t="n">
        <v>139.38</v>
      </c>
      <c r="AL220" s="101" t="n">
        <f aca="false">AJ220*AK220</f>
        <v>1127.72358</v>
      </c>
      <c r="AM220" s="251" t="n">
        <v>25.045</v>
      </c>
      <c r="AN220" s="88" t="n">
        <v>943</v>
      </c>
      <c r="AO220" s="103" t="n">
        <f aca="false">AM220*AN220</f>
        <v>23617.435</v>
      </c>
      <c r="AP220" s="104" t="n">
        <f aca="false">IF(T220&gt;0,((((AJ220*AK220)+(AM220*AN220))/(T220*1000))*1000000),"no data")</f>
        <v>8670.34288016819</v>
      </c>
      <c r="AQ220" s="101" t="n">
        <f aca="false">R220/24</f>
        <v>121.75</v>
      </c>
      <c r="AR220" s="101"/>
      <c r="AS220" s="88" t="n">
        <v>0</v>
      </c>
      <c r="AT220" s="106" t="n">
        <v>0</v>
      </c>
      <c r="AU220" s="106" t="n">
        <v>0</v>
      </c>
      <c r="AV220" s="88" t="n">
        <v>0</v>
      </c>
      <c r="AW220" s="106" t="n">
        <v>19</v>
      </c>
      <c r="AX220" s="88" t="n">
        <v>1440</v>
      </c>
      <c r="AY220" s="88" t="n">
        <v>0</v>
      </c>
      <c r="BA220" s="107" t="n">
        <v>988</v>
      </c>
      <c r="BB220" s="107" t="n">
        <v>977</v>
      </c>
      <c r="BC220" s="107" t="n">
        <v>991</v>
      </c>
      <c r="BD220" s="107" t="n">
        <f aca="false">BB220-BA220</f>
        <v>-11</v>
      </c>
      <c r="BE220" s="107" t="n">
        <f aca="false">AP220</f>
        <v>8670.34288016819</v>
      </c>
      <c r="BF220" s="232" t="n">
        <f aca="false">BC220/24</f>
        <v>41.2916666666667</v>
      </c>
      <c r="BG220" s="109" t="n">
        <v>0</v>
      </c>
      <c r="BH220" s="110" t="n">
        <v>0</v>
      </c>
      <c r="BI220" s="111" t="n">
        <v>24</v>
      </c>
      <c r="BJ220" s="112" t="n">
        <v>26.75</v>
      </c>
      <c r="BK220" s="112" t="n">
        <v>21.78</v>
      </c>
      <c r="BL220" s="112" t="n">
        <v>23.3</v>
      </c>
      <c r="BM220" s="112" t="n">
        <v>979.6</v>
      </c>
      <c r="BN220" s="111" t="n">
        <v>50.07</v>
      </c>
      <c r="BO220" s="113" t="n">
        <v>0.9329</v>
      </c>
      <c r="BP220" s="108" t="n">
        <v>95.86</v>
      </c>
      <c r="BQ220" s="108" t="n">
        <v>86.72</v>
      </c>
      <c r="BR220" s="111"/>
      <c r="BS220" s="107" t="n">
        <v>12725</v>
      </c>
      <c r="BT220" s="107" t="n">
        <v>12561</v>
      </c>
      <c r="BU220" s="116" t="n">
        <f aca="false">BT220-BS220</f>
        <v>-164</v>
      </c>
      <c r="BV220" s="107" t="n">
        <f aca="false">BG220+BH220</f>
        <v>0</v>
      </c>
      <c r="BW220" s="233" t="n">
        <v>0</v>
      </c>
      <c r="BX220" s="233" t="n">
        <v>0</v>
      </c>
      <c r="BY220" s="233"/>
      <c r="BZ220" s="108" t="n">
        <v>24</v>
      </c>
      <c r="CA220" s="108" t="n">
        <v>8.9</v>
      </c>
    </row>
    <row r="221" customFormat="false" ht="13.8" hidden="false" customHeight="false" outlineLevel="0" collapsed="false">
      <c r="A221" s="226"/>
      <c r="B221" s="85" t="n">
        <v>42951</v>
      </c>
      <c r="C221" s="86" t="n">
        <v>93.5</v>
      </c>
      <c r="D221" s="214" t="n">
        <v>0.67</v>
      </c>
      <c r="E221" s="88" t="n">
        <v>101</v>
      </c>
      <c r="F221" s="88" t="n">
        <v>87</v>
      </c>
      <c r="G221" s="89" t="n">
        <v>24</v>
      </c>
      <c r="H221" s="89" t="n">
        <v>0</v>
      </c>
      <c r="I221" s="89" t="n">
        <v>24</v>
      </c>
      <c r="J221" s="89" t="n">
        <v>0</v>
      </c>
      <c r="K221" s="90" t="n">
        <v>0</v>
      </c>
      <c r="L221" s="90" t="n">
        <v>0</v>
      </c>
      <c r="M221" s="90" t="n">
        <v>0</v>
      </c>
      <c r="N221" s="90" t="n">
        <v>0</v>
      </c>
      <c r="O221" s="90" t="n">
        <v>0</v>
      </c>
      <c r="P221" s="90" t="n">
        <v>0</v>
      </c>
      <c r="Q221" s="90" t="n">
        <v>3459</v>
      </c>
      <c r="R221" s="91" t="n">
        <v>2916</v>
      </c>
      <c r="S221" s="91" t="n">
        <v>2916</v>
      </c>
      <c r="T221" s="92" t="n">
        <v>2848</v>
      </c>
      <c r="U221" s="92" t="n">
        <v>2948</v>
      </c>
      <c r="V221" s="89" t="n">
        <v>41</v>
      </c>
      <c r="W221" s="89" t="n">
        <v>0</v>
      </c>
      <c r="X221" s="89" t="n">
        <v>40</v>
      </c>
      <c r="Y221" s="89" t="n">
        <v>0</v>
      </c>
      <c r="Z221" s="89" t="n">
        <v>60</v>
      </c>
      <c r="AA221" s="88" t="n">
        <v>0</v>
      </c>
      <c r="AB221" s="93" t="n">
        <f aca="false">U221-T221+AY221</f>
        <v>100</v>
      </c>
      <c r="AC221" s="94" t="n">
        <f aca="false">T221-S221</f>
        <v>-68</v>
      </c>
      <c r="AD221" s="88" t="n">
        <v>125</v>
      </c>
      <c r="AE221" s="95" t="n">
        <f aca="false">IF(AD221&gt;0, U221/(AD221*24),"no data")</f>
        <v>0.982666666666667</v>
      </c>
      <c r="AF221" s="96" t="n">
        <f aca="false">IF(Q221&gt;0,Q221/24,"no data")</f>
        <v>144.125</v>
      </c>
      <c r="AG221" s="95" t="n">
        <f aca="false">IF(T221&gt;0,(T221/Q221),"no data")</f>
        <v>0.823359352413993</v>
      </c>
      <c r="AH221" s="97" t="n">
        <f aca="false">(1440-((V221*W221)+(X221*Y221)+(Z221*AA221))/(V221+X221+Z221))/1440</f>
        <v>1</v>
      </c>
      <c r="AI221" s="98" t="n">
        <f aca="false">IF(T221&gt;0,(1440-((W221*V221+AS221*AT221)+(Y221*X221+AU221*AV221)+(Z221*AA221+AW221*AX221))/(V221+X221+Z221))/1440,"no data")</f>
        <v>0.865248226950355</v>
      </c>
      <c r="AJ221" s="251" t="n">
        <v>8.07</v>
      </c>
      <c r="AK221" s="251" t="n">
        <v>134.71</v>
      </c>
      <c r="AL221" s="101" t="n">
        <f aca="false">AJ221*AK221</f>
        <v>1087.1097</v>
      </c>
      <c r="AM221" s="251" t="n">
        <v>25.032</v>
      </c>
      <c r="AN221" s="88" t="n">
        <v>945</v>
      </c>
      <c r="AO221" s="103" t="n">
        <f aca="false">AM221*AN221</f>
        <v>23655.24</v>
      </c>
      <c r="AP221" s="104" t="n">
        <f aca="false">IF(T221&gt;0,((((AJ221*AK221)+(AM221*AN221))/(T221*1000))*1000000),"no data")</f>
        <v>8687.62278792135</v>
      </c>
      <c r="AQ221" s="101" t="n">
        <f aca="false">R221/24</f>
        <v>121.5</v>
      </c>
      <c r="AR221" s="101"/>
      <c r="AS221" s="88" t="n">
        <v>0</v>
      </c>
      <c r="AT221" s="106" t="n">
        <v>0</v>
      </c>
      <c r="AU221" s="106" t="n">
        <v>0</v>
      </c>
      <c r="AV221" s="88" t="n">
        <v>0</v>
      </c>
      <c r="AW221" s="106" t="n">
        <v>19</v>
      </c>
      <c r="AX221" s="88" t="n">
        <v>1440</v>
      </c>
      <c r="AY221" s="88" t="n">
        <v>0</v>
      </c>
      <c r="BA221" s="107" t="n">
        <v>985</v>
      </c>
      <c r="BB221" s="107" t="n">
        <v>973</v>
      </c>
      <c r="BC221" s="107" t="n">
        <v>990</v>
      </c>
      <c r="BD221" s="107" t="n">
        <f aca="false">BB221-BA221</f>
        <v>-12</v>
      </c>
      <c r="BE221" s="107" t="n">
        <f aca="false">AP221</f>
        <v>8687.62278792135</v>
      </c>
      <c r="BF221" s="232" t="n">
        <f aca="false">BC221/24</f>
        <v>41.25</v>
      </c>
      <c r="BG221" s="109" t="n">
        <v>0</v>
      </c>
      <c r="BH221" s="110" t="n">
        <v>0</v>
      </c>
      <c r="BI221" s="111" t="n">
        <v>24</v>
      </c>
      <c r="BJ221" s="112" t="n">
        <v>26.7</v>
      </c>
      <c r="BK221" s="112" t="n">
        <v>21.74</v>
      </c>
      <c r="BL221" s="112" t="n">
        <v>23.4</v>
      </c>
      <c r="BM221" s="112" t="n">
        <v>978.3</v>
      </c>
      <c r="BN221" s="111" t="n">
        <v>50.08</v>
      </c>
      <c r="BO221" s="113" t="n">
        <v>0.9343</v>
      </c>
      <c r="BP221" s="108" t="n">
        <v>95.85</v>
      </c>
      <c r="BQ221" s="108" t="n">
        <v>86.71</v>
      </c>
      <c r="BR221" s="111"/>
      <c r="BS221" s="107" t="n">
        <v>12729</v>
      </c>
      <c r="BT221" s="107" t="n">
        <v>12572</v>
      </c>
      <c r="BU221" s="116" t="n">
        <f aca="false">BT221-BS221</f>
        <v>-157</v>
      </c>
      <c r="BV221" s="107" t="n">
        <f aca="false">BG221+BH221</f>
        <v>0</v>
      </c>
      <c r="BW221" s="233" t="n">
        <v>0</v>
      </c>
      <c r="BX221" s="233" t="n">
        <v>0</v>
      </c>
      <c r="BY221" s="233"/>
      <c r="BZ221" s="108" t="n">
        <v>24</v>
      </c>
      <c r="CA221" s="108" t="n">
        <v>4.7</v>
      </c>
    </row>
    <row r="222" customFormat="false" ht="13.8" hidden="false" customHeight="false" outlineLevel="0" collapsed="false">
      <c r="A222" s="226"/>
      <c r="B222" s="85" t="n">
        <v>42952</v>
      </c>
      <c r="C222" s="86" t="n">
        <v>94</v>
      </c>
      <c r="D222" s="214" t="n">
        <v>0.66</v>
      </c>
      <c r="E222" s="88" t="n">
        <v>102</v>
      </c>
      <c r="F222" s="88" t="n">
        <v>87</v>
      </c>
      <c r="G222" s="89" t="n">
        <v>24</v>
      </c>
      <c r="H222" s="89" t="n">
        <v>0</v>
      </c>
      <c r="I222" s="89" t="n">
        <v>24</v>
      </c>
      <c r="J222" s="89" t="n">
        <v>0</v>
      </c>
      <c r="K222" s="90" t="n">
        <v>0</v>
      </c>
      <c r="L222" s="90" t="n">
        <v>0</v>
      </c>
      <c r="M222" s="90" t="n">
        <v>0</v>
      </c>
      <c r="N222" s="90" t="n">
        <v>0</v>
      </c>
      <c r="O222" s="90" t="n">
        <v>0</v>
      </c>
      <c r="P222" s="90" t="n">
        <v>0</v>
      </c>
      <c r="Q222" s="90" t="n">
        <v>3459</v>
      </c>
      <c r="R222" s="91" t="n">
        <v>2926</v>
      </c>
      <c r="S222" s="91" t="n">
        <v>2926</v>
      </c>
      <c r="T222" s="92" t="n">
        <v>2856</v>
      </c>
      <c r="U222" s="92" t="n">
        <v>2958</v>
      </c>
      <c r="V222" s="89" t="n">
        <v>41</v>
      </c>
      <c r="W222" s="89" t="n">
        <v>0</v>
      </c>
      <c r="X222" s="89" t="n">
        <v>41</v>
      </c>
      <c r="Y222" s="89" t="n">
        <v>0</v>
      </c>
      <c r="Z222" s="89" t="n">
        <v>60</v>
      </c>
      <c r="AA222" s="88" t="n">
        <v>0</v>
      </c>
      <c r="AB222" s="93" t="n">
        <f aca="false">U222-T222+AY222</f>
        <v>102</v>
      </c>
      <c r="AC222" s="94" t="n">
        <f aca="false">T222-S222</f>
        <v>-70</v>
      </c>
      <c r="AD222" s="88" t="n">
        <v>125</v>
      </c>
      <c r="AE222" s="95" t="n">
        <f aca="false">IF(AD222&gt;0, U222/(AD222*24),"no data")</f>
        <v>0.986</v>
      </c>
      <c r="AF222" s="96" t="n">
        <f aca="false">IF(Q222&gt;0,Q222/24,"no data")</f>
        <v>144.125</v>
      </c>
      <c r="AG222" s="95" t="n">
        <f aca="false">IF(T222&gt;0,(T222/Q222),"no data")</f>
        <v>0.825672159583695</v>
      </c>
      <c r="AH222" s="97" t="n">
        <f aca="false">(1440-((V222*W222)+(X222*Y222)+(Z222*AA222))/(V222+X222+Z222))/1440</f>
        <v>1</v>
      </c>
      <c r="AI222" s="98" t="n">
        <f aca="false">IF(T222&gt;0,(1440-((W222*V222+AS222*AT222)+(Y222*X222+AU222*AV222)+(Z222*AA222+AW222*AX222))/(V222+X222+Z222))/1440,"no data")</f>
        <v>0.866197183098592</v>
      </c>
      <c r="AJ222" s="251" t="n">
        <v>8.1</v>
      </c>
      <c r="AK222" s="251" t="n">
        <v>138.74</v>
      </c>
      <c r="AL222" s="101" t="n">
        <f aca="false">AJ222*AK222</f>
        <v>1123.794</v>
      </c>
      <c r="AM222" s="251" t="n">
        <v>25.024</v>
      </c>
      <c r="AN222" s="88" t="n">
        <v>946</v>
      </c>
      <c r="AO222" s="103" t="n">
        <f aca="false">AM222*AN222</f>
        <v>23672.704</v>
      </c>
      <c r="AP222" s="104" t="n">
        <f aca="false">IF(T222&gt;0,((((AJ222*AK222)+(AM222*AN222))/(T222*1000))*1000000),"no data")</f>
        <v>8682.24719887955</v>
      </c>
      <c r="AQ222" s="101" t="n">
        <f aca="false">R222/24</f>
        <v>121.916666666667</v>
      </c>
      <c r="AR222" s="101"/>
      <c r="AS222" s="88" t="n">
        <v>0</v>
      </c>
      <c r="AT222" s="106" t="n">
        <v>0</v>
      </c>
      <c r="AU222" s="106" t="n">
        <v>0</v>
      </c>
      <c r="AV222" s="88" t="n">
        <v>0</v>
      </c>
      <c r="AW222" s="106" t="n">
        <v>19</v>
      </c>
      <c r="AX222" s="88" t="n">
        <v>1440</v>
      </c>
      <c r="AY222" s="88" t="n">
        <v>0</v>
      </c>
      <c r="BA222" s="107" t="n">
        <v>987</v>
      </c>
      <c r="BB222" s="107" t="n">
        <v>979</v>
      </c>
      <c r="BC222" s="107" t="n">
        <v>992</v>
      </c>
      <c r="BD222" s="107" t="n">
        <f aca="false">BB222-BA222</f>
        <v>-8</v>
      </c>
      <c r="BE222" s="107" t="n">
        <f aca="false">AP222</f>
        <v>8682.24719887955</v>
      </c>
      <c r="BF222" s="232" t="n">
        <f aca="false">BC222/24</f>
        <v>41.3333333333333</v>
      </c>
      <c r="BG222" s="109" t="n">
        <v>0</v>
      </c>
      <c r="BH222" s="110" t="n">
        <v>0</v>
      </c>
      <c r="BI222" s="111" t="n">
        <v>24</v>
      </c>
      <c r="BJ222" s="112" t="n">
        <v>26.8</v>
      </c>
      <c r="BK222" s="112" t="n">
        <v>21.8</v>
      </c>
      <c r="BL222" s="112" t="n">
        <v>23.4</v>
      </c>
      <c r="BM222" s="112" t="n">
        <v>980.4</v>
      </c>
      <c r="BN222" s="111" t="n">
        <v>50.13</v>
      </c>
      <c r="BO222" s="113" t="n">
        <v>0.933</v>
      </c>
      <c r="BP222" s="108" t="n">
        <v>95.7</v>
      </c>
      <c r="BQ222" s="108" t="n">
        <v>86.7</v>
      </c>
      <c r="BR222" s="111"/>
      <c r="BS222" s="107" t="n">
        <v>12731</v>
      </c>
      <c r="BT222" s="107" t="n">
        <v>12570</v>
      </c>
      <c r="BU222" s="116" t="n">
        <f aca="false">BT222-BS222</f>
        <v>-161</v>
      </c>
      <c r="BV222" s="107" t="n">
        <f aca="false">BG222+BH222</f>
        <v>0</v>
      </c>
      <c r="BW222" s="233" t="n">
        <v>0</v>
      </c>
      <c r="BX222" s="233" t="n">
        <v>0</v>
      </c>
      <c r="BY222" s="233"/>
      <c r="BZ222" s="108" t="n">
        <v>24</v>
      </c>
      <c r="CA222" s="108" t="n">
        <v>5.8</v>
      </c>
    </row>
    <row r="223" customFormat="false" ht="12.75" hidden="false" customHeight="true" outlineLevel="0" collapsed="false">
      <c r="A223" s="252" t="s">
        <v>118</v>
      </c>
      <c r="B223" s="124" t="n">
        <v>42953</v>
      </c>
      <c r="C223" s="125" t="n">
        <v>95</v>
      </c>
      <c r="D223" s="126" t="n">
        <v>0.641</v>
      </c>
      <c r="E223" s="127" t="n">
        <v>103</v>
      </c>
      <c r="F223" s="127" t="n">
        <v>87</v>
      </c>
      <c r="G223" s="128" t="n">
        <v>24</v>
      </c>
      <c r="H223" s="128" t="n">
        <v>0</v>
      </c>
      <c r="I223" s="128" t="n">
        <v>24</v>
      </c>
      <c r="J223" s="128" t="n">
        <v>0</v>
      </c>
      <c r="K223" s="129" t="n">
        <v>0</v>
      </c>
      <c r="L223" s="129" t="n">
        <v>0</v>
      </c>
      <c r="M223" s="129" t="n">
        <v>0</v>
      </c>
      <c r="N223" s="129" t="n">
        <v>0</v>
      </c>
      <c r="O223" s="129" t="n">
        <v>0</v>
      </c>
      <c r="P223" s="129" t="n">
        <v>0</v>
      </c>
      <c r="Q223" s="130" t="n">
        <v>3450</v>
      </c>
      <c r="R223" s="131" t="n">
        <v>2922</v>
      </c>
      <c r="S223" s="131" t="n">
        <v>2922</v>
      </c>
      <c r="T223" s="132" t="n">
        <v>2858</v>
      </c>
      <c r="U223" s="132" t="n">
        <v>2957</v>
      </c>
      <c r="V223" s="127" t="n">
        <v>41</v>
      </c>
      <c r="W223" s="127" t="n">
        <v>0</v>
      </c>
      <c r="X223" s="127" t="n">
        <v>41</v>
      </c>
      <c r="Y223" s="127" t="n">
        <v>0</v>
      </c>
      <c r="Z223" s="127" t="n">
        <v>60</v>
      </c>
      <c r="AA223" s="127" t="n">
        <v>0</v>
      </c>
      <c r="AB223" s="133" t="n">
        <f aca="false">U223-T223+AY223</f>
        <v>99</v>
      </c>
      <c r="AC223" s="134" t="n">
        <f aca="false">T223-S223</f>
        <v>-64</v>
      </c>
      <c r="AD223" s="127" t="n">
        <v>126</v>
      </c>
      <c r="AE223" s="135" t="n">
        <f aca="false">IF(AD223&gt;0, U223/(AD223*24),"no data")</f>
        <v>0.977843915343915</v>
      </c>
      <c r="AF223" s="136" t="n">
        <f aca="false">IF(Q223&gt;0,Q223/24,"no data")</f>
        <v>143.75</v>
      </c>
      <c r="AG223" s="135" t="n">
        <f aca="false">IF(T223&gt;0,(T223/Q223),"no data")</f>
        <v>0.828405797101449</v>
      </c>
      <c r="AH223" s="137" t="n">
        <f aca="false">(1440-((V223*W223)+(X223*Y223)+(Z223*AA223))/(V223+X223+Z223))/1440</f>
        <v>1</v>
      </c>
      <c r="AI223" s="138" t="n">
        <f aca="false">IF(T223&gt;0,(1440-((W223*V223+AS223*AT223)+(Y223*X223+AU223*AV223)+(Z223*AA223+AW223*AX223))/(V223+X223+Z223))/1440,"no data")</f>
        <v>0.866197183098592</v>
      </c>
      <c r="AJ223" s="253" t="n">
        <v>8.12</v>
      </c>
      <c r="AK223" s="253" t="n">
        <v>138.1</v>
      </c>
      <c r="AL223" s="154" t="n">
        <f aca="false">AJ223*AK223</f>
        <v>1121.372</v>
      </c>
      <c r="AM223" s="253" t="n">
        <v>25.079</v>
      </c>
      <c r="AN223" s="127" t="n">
        <v>945</v>
      </c>
      <c r="AO223" s="140" t="n">
        <f aca="false">AM223*AN223</f>
        <v>23699.655</v>
      </c>
      <c r="AP223" s="141" t="n">
        <f aca="false">IF(T223&gt;0,((((AJ223*AK223)+(AM223*AN223))/(T223*1000))*1000000),"no data")</f>
        <v>8684.75402379286</v>
      </c>
      <c r="AQ223" s="229" t="n">
        <f aca="false">R223/24</f>
        <v>121.75</v>
      </c>
      <c r="AR223" s="229"/>
      <c r="AS223" s="143" t="n">
        <v>0</v>
      </c>
      <c r="AT223" s="127" t="n">
        <v>0</v>
      </c>
      <c r="AU223" s="144" t="n">
        <v>0</v>
      </c>
      <c r="AV223" s="144" t="n">
        <v>0</v>
      </c>
      <c r="AW223" s="127" t="n">
        <v>19</v>
      </c>
      <c r="AX223" s="144" t="n">
        <v>1440</v>
      </c>
      <c r="AY223" s="127" t="n">
        <v>0</v>
      </c>
      <c r="BA223" s="127" t="n">
        <v>987</v>
      </c>
      <c r="BB223" s="127" t="n">
        <v>978</v>
      </c>
      <c r="BC223" s="127" t="n">
        <v>992</v>
      </c>
      <c r="BD223" s="145" t="n">
        <f aca="false">BB223-BA223</f>
        <v>-9</v>
      </c>
      <c r="BE223" s="146" t="n">
        <f aca="false">AP223</f>
        <v>8684.75402379286</v>
      </c>
      <c r="BF223" s="147" t="n">
        <f aca="false">BC223/24</f>
        <v>41.3333333333333</v>
      </c>
      <c r="BG223" s="148" t="n">
        <v>0</v>
      </c>
      <c r="BH223" s="149" t="n">
        <v>0</v>
      </c>
      <c r="BI223" s="147" t="n">
        <v>24</v>
      </c>
      <c r="BJ223" s="145" t="n">
        <v>26.8</v>
      </c>
      <c r="BK223" s="145" t="n">
        <v>21.9</v>
      </c>
      <c r="BL223" s="145" t="n">
        <v>23.3</v>
      </c>
      <c r="BM223" s="145" t="n">
        <v>982.63</v>
      </c>
      <c r="BN223" s="147" t="n">
        <v>50.09</v>
      </c>
      <c r="BO223" s="150" t="n">
        <v>0.9336</v>
      </c>
      <c r="BP223" s="147" t="n">
        <v>95.6</v>
      </c>
      <c r="BQ223" s="147" t="n">
        <v>86.6</v>
      </c>
      <c r="BR223" s="176"/>
      <c r="BS223" s="145" t="n">
        <v>12762</v>
      </c>
      <c r="BT223" s="145" t="n">
        <v>12607</v>
      </c>
      <c r="BU223" s="116" t="n">
        <f aca="false">BT223-BS223</f>
        <v>-155</v>
      </c>
      <c r="BV223" s="145" t="n">
        <f aca="false">BG223+BH223</f>
        <v>0</v>
      </c>
      <c r="BW223" s="147" t="n">
        <v>0</v>
      </c>
      <c r="BX223" s="147" t="n">
        <v>0</v>
      </c>
      <c r="BY223" s="147"/>
      <c r="BZ223" s="147" t="n">
        <v>24</v>
      </c>
      <c r="CA223" s="147" t="n">
        <v>10.85</v>
      </c>
    </row>
    <row r="224" customFormat="false" ht="13.8" hidden="false" customHeight="false" outlineLevel="0" collapsed="false">
      <c r="A224" s="252"/>
      <c r="B224" s="124" t="n">
        <v>42954</v>
      </c>
      <c r="C224" s="125" t="n">
        <v>95.2</v>
      </c>
      <c r="D224" s="126" t="n">
        <v>0.631</v>
      </c>
      <c r="E224" s="127" t="n">
        <v>103</v>
      </c>
      <c r="F224" s="127" t="n">
        <v>88</v>
      </c>
      <c r="G224" s="128" t="n">
        <v>24</v>
      </c>
      <c r="H224" s="128" t="n">
        <v>0</v>
      </c>
      <c r="I224" s="128" t="n">
        <v>24</v>
      </c>
      <c r="J224" s="128" t="n">
        <v>0</v>
      </c>
      <c r="K224" s="129" t="n">
        <v>0</v>
      </c>
      <c r="L224" s="129" t="n">
        <v>0</v>
      </c>
      <c r="M224" s="129" t="n">
        <v>0</v>
      </c>
      <c r="N224" s="129" t="n">
        <v>0</v>
      </c>
      <c r="O224" s="129" t="n">
        <v>0</v>
      </c>
      <c r="P224" s="129" t="n">
        <v>0</v>
      </c>
      <c r="Q224" s="130" t="n">
        <v>3448</v>
      </c>
      <c r="R224" s="131" t="n">
        <v>2924</v>
      </c>
      <c r="S224" s="131" t="n">
        <v>2924</v>
      </c>
      <c r="T224" s="132" t="n">
        <v>2856</v>
      </c>
      <c r="U224" s="132" t="n">
        <v>2958</v>
      </c>
      <c r="V224" s="127" t="n">
        <v>41</v>
      </c>
      <c r="W224" s="127" t="n">
        <v>0</v>
      </c>
      <c r="X224" s="127" t="n">
        <v>41</v>
      </c>
      <c r="Y224" s="127" t="n">
        <v>0</v>
      </c>
      <c r="Z224" s="127" t="n">
        <v>60</v>
      </c>
      <c r="AA224" s="127" t="n">
        <v>0</v>
      </c>
      <c r="AB224" s="133" t="n">
        <f aca="false">U224-T224+AY224</f>
        <v>102</v>
      </c>
      <c r="AC224" s="134" t="n">
        <f aca="false">T224-S224</f>
        <v>-68</v>
      </c>
      <c r="AD224" s="127" t="n">
        <v>125</v>
      </c>
      <c r="AE224" s="135" t="n">
        <f aca="false">IF(AD224&gt;0, U224/(AD224*24),"no data")</f>
        <v>0.986</v>
      </c>
      <c r="AF224" s="136" t="n">
        <f aca="false">IF(Q224&gt;0,Q224/24,"no data")</f>
        <v>143.666666666667</v>
      </c>
      <c r="AG224" s="135" t="n">
        <f aca="false">IF(T224&gt;0,(T224/Q224),"no data")</f>
        <v>0.82830626450116</v>
      </c>
      <c r="AH224" s="137" t="n">
        <f aca="false">(1440-((V224*W224)+(X224*Y224)+(Z224*AA224))/(V224+X224+Z224))/1440</f>
        <v>1</v>
      </c>
      <c r="AI224" s="138" t="n">
        <f aca="false">IF(T224&gt;0,(1440-((W224*V224+AS224*AT224)+(Y224*X224+AU224*AV224)+(Z224*AA224+AW224*AX224))/(V224+X224+Z224))/1440,"no data")</f>
        <v>0.866197183098592</v>
      </c>
      <c r="AJ224" s="253" t="n">
        <v>8.09</v>
      </c>
      <c r="AK224" s="253" t="n">
        <v>137.09</v>
      </c>
      <c r="AL224" s="154" t="n">
        <f aca="false">AJ224*AK224</f>
        <v>1109.0581</v>
      </c>
      <c r="AM224" s="253" t="n">
        <v>25.041</v>
      </c>
      <c r="AN224" s="127" t="n">
        <v>945</v>
      </c>
      <c r="AO224" s="140" t="n">
        <f aca="false">AM224*AN224</f>
        <v>23663.745</v>
      </c>
      <c r="AP224" s="141" t="n">
        <f aca="false">IF(T224&gt;0,((((AJ224*AK224)+(AM224*AN224))/(T224*1000))*1000000),"no data")</f>
        <v>8673.95066526611</v>
      </c>
      <c r="AQ224" s="229" t="n">
        <f aca="false">R224/24</f>
        <v>121.833333333333</v>
      </c>
      <c r="AR224" s="229"/>
      <c r="AS224" s="143" t="n">
        <v>0</v>
      </c>
      <c r="AT224" s="127" t="n">
        <v>0</v>
      </c>
      <c r="AU224" s="144" t="n">
        <v>0</v>
      </c>
      <c r="AV224" s="144" t="n">
        <v>0</v>
      </c>
      <c r="AW224" s="127" t="n">
        <v>19</v>
      </c>
      <c r="AX224" s="144" t="n">
        <v>1440</v>
      </c>
      <c r="AY224" s="127" t="n">
        <v>0</v>
      </c>
      <c r="BA224" s="127" t="n">
        <v>987</v>
      </c>
      <c r="BB224" s="127" t="n">
        <v>977</v>
      </c>
      <c r="BC224" s="127" t="n">
        <v>994</v>
      </c>
      <c r="BD224" s="145" t="n">
        <f aca="false">BB224-BA224</f>
        <v>-10</v>
      </c>
      <c r="BE224" s="146" t="n">
        <f aca="false">AP224</f>
        <v>8673.95066526611</v>
      </c>
      <c r="BF224" s="147" t="n">
        <f aca="false">BC224/24</f>
        <v>41.4166666666667</v>
      </c>
      <c r="BG224" s="148" t="n">
        <v>0</v>
      </c>
      <c r="BH224" s="149" t="n">
        <v>0</v>
      </c>
      <c r="BI224" s="147" t="n">
        <v>24</v>
      </c>
      <c r="BJ224" s="145" t="n">
        <v>26.8</v>
      </c>
      <c r="BK224" s="145" t="n">
        <v>21.9</v>
      </c>
      <c r="BL224" s="145" t="n">
        <v>23.3</v>
      </c>
      <c r="BM224" s="145" t="n">
        <v>983.7</v>
      </c>
      <c r="BN224" s="145" t="n">
        <v>50.09</v>
      </c>
      <c r="BO224" s="150" t="n">
        <v>0.9337</v>
      </c>
      <c r="BP224" s="147" t="n">
        <v>95.5</v>
      </c>
      <c r="BQ224" s="147" t="n">
        <v>86.6</v>
      </c>
      <c r="BR224" s="176"/>
      <c r="BS224" s="145" t="n">
        <v>12756</v>
      </c>
      <c r="BT224" s="145" t="n">
        <v>12592</v>
      </c>
      <c r="BU224" s="116" t="n">
        <f aca="false">BT224-BS224</f>
        <v>-164</v>
      </c>
      <c r="BV224" s="145" t="n">
        <f aca="false">BG224+BH224</f>
        <v>0</v>
      </c>
      <c r="BW224" s="147" t="n">
        <v>0</v>
      </c>
      <c r="BX224" s="147" t="n">
        <v>0</v>
      </c>
      <c r="BY224" s="147"/>
      <c r="BZ224" s="147" t="n">
        <v>24</v>
      </c>
      <c r="CA224" s="147" t="n">
        <v>10.34</v>
      </c>
    </row>
    <row r="225" customFormat="false" ht="13.8" hidden="false" customHeight="false" outlineLevel="0" collapsed="false">
      <c r="A225" s="252"/>
      <c r="B225" s="124" t="n">
        <v>42955</v>
      </c>
      <c r="C225" s="125" t="n">
        <v>95.2</v>
      </c>
      <c r="D225" s="126" t="n">
        <v>0.613</v>
      </c>
      <c r="E225" s="127" t="n">
        <v>104</v>
      </c>
      <c r="F225" s="127" t="n">
        <v>88</v>
      </c>
      <c r="G225" s="128" t="n">
        <v>24</v>
      </c>
      <c r="H225" s="128" t="n">
        <v>0</v>
      </c>
      <c r="I225" s="128" t="n">
        <v>24</v>
      </c>
      <c r="J225" s="128" t="n">
        <v>0</v>
      </c>
      <c r="K225" s="129" t="n">
        <v>0</v>
      </c>
      <c r="L225" s="129" t="n">
        <v>0</v>
      </c>
      <c r="M225" s="129" t="n">
        <v>0</v>
      </c>
      <c r="N225" s="129" t="n">
        <v>0</v>
      </c>
      <c r="O225" s="129" t="n">
        <v>0</v>
      </c>
      <c r="P225" s="129" t="n">
        <v>0</v>
      </c>
      <c r="Q225" s="130" t="n">
        <v>3447</v>
      </c>
      <c r="R225" s="131" t="n">
        <v>2926</v>
      </c>
      <c r="S225" s="131" t="n">
        <v>2926</v>
      </c>
      <c r="T225" s="132" t="n">
        <v>2861</v>
      </c>
      <c r="U225" s="132" t="n">
        <v>2961</v>
      </c>
      <c r="V225" s="127" t="n">
        <v>41</v>
      </c>
      <c r="W225" s="127" t="n">
        <v>0</v>
      </c>
      <c r="X225" s="127" t="n">
        <v>41</v>
      </c>
      <c r="Y225" s="127" t="n">
        <v>0</v>
      </c>
      <c r="Z225" s="127" t="n">
        <v>60</v>
      </c>
      <c r="AA225" s="127" t="n">
        <v>0</v>
      </c>
      <c r="AB225" s="133" t="n">
        <f aca="false">U225-T225+AY225</f>
        <v>100</v>
      </c>
      <c r="AC225" s="134" t="n">
        <f aca="false">T225-S225</f>
        <v>-65</v>
      </c>
      <c r="AD225" s="127" t="n">
        <v>125</v>
      </c>
      <c r="AE225" s="135" t="n">
        <f aca="false">IF(AD225&gt;0, U225/(AD225*24),"no data")</f>
        <v>0.987</v>
      </c>
      <c r="AF225" s="136" t="n">
        <f aca="false">IF(Q225&gt;0,Q225/24,"no data")</f>
        <v>143.625</v>
      </c>
      <c r="AG225" s="135" t="n">
        <f aca="false">IF(T225&gt;0,(T225/Q225),"no data")</f>
        <v>0.829997098926603</v>
      </c>
      <c r="AH225" s="137" t="n">
        <f aca="false">(1440-((V225*W225)+(X225*Y225)+(Z225*AA225))/(V225+X225+Z225))/1440</f>
        <v>1</v>
      </c>
      <c r="AI225" s="138" t="n">
        <f aca="false">IF(T225&gt;0,(1440-((W225*V225+AS225*AT225)+(Y225*X225+AU225*AV225)+(Z225*AA225+AW225*AX225))/(V225+X225+Z225))/1440,"no data")</f>
        <v>0.866197183098592</v>
      </c>
      <c r="AJ225" s="253" t="n">
        <v>8.08</v>
      </c>
      <c r="AK225" s="253" t="n">
        <v>136.08</v>
      </c>
      <c r="AL225" s="154" t="n">
        <f aca="false">AJ225*AK225</f>
        <v>1099.5264</v>
      </c>
      <c r="AM225" s="253" t="n">
        <v>25.161</v>
      </c>
      <c r="AN225" s="127" t="n">
        <v>944</v>
      </c>
      <c r="AO225" s="140" t="n">
        <f aca="false">AM225*AN225</f>
        <v>23751.984</v>
      </c>
      <c r="AP225" s="141" t="n">
        <f aca="false">IF(T225&gt;0,((((AJ225*AK225)+(AM225*AN225))/(T225*1000))*1000000),"no data")</f>
        <v>8686.30213212163</v>
      </c>
      <c r="AQ225" s="146" t="n">
        <f aca="false">R225/24</f>
        <v>121.916666666667</v>
      </c>
      <c r="AR225" s="146"/>
      <c r="AS225" s="152" t="n">
        <v>0</v>
      </c>
      <c r="AT225" s="127" t="n">
        <v>0</v>
      </c>
      <c r="AU225" s="144" t="n">
        <v>0</v>
      </c>
      <c r="AV225" s="144" t="n">
        <v>0</v>
      </c>
      <c r="AW225" s="127" t="n">
        <v>19</v>
      </c>
      <c r="AX225" s="144" t="n">
        <v>1440</v>
      </c>
      <c r="AY225" s="127" t="n">
        <v>0</v>
      </c>
      <c r="BA225" s="127" t="n">
        <v>987</v>
      </c>
      <c r="BB225" s="127" t="n">
        <v>979</v>
      </c>
      <c r="BC225" s="127" t="n">
        <v>995</v>
      </c>
      <c r="BD225" s="145" t="n">
        <f aca="false">BB225-BA225</f>
        <v>-8</v>
      </c>
      <c r="BE225" s="146" t="n">
        <f aca="false">AP225</f>
        <v>8686.30213212163</v>
      </c>
      <c r="BF225" s="147" t="n">
        <f aca="false">BC225/24</f>
        <v>41.4583333333333</v>
      </c>
      <c r="BG225" s="148" t="n">
        <v>0</v>
      </c>
      <c r="BH225" s="149" t="n">
        <v>0</v>
      </c>
      <c r="BI225" s="147" t="n">
        <v>24</v>
      </c>
      <c r="BJ225" s="145" t="n">
        <v>26.8</v>
      </c>
      <c r="BK225" s="145" t="n">
        <v>21.9</v>
      </c>
      <c r="BL225" s="145" t="n">
        <v>23.3</v>
      </c>
      <c r="BM225" s="145" t="n">
        <v>983.3</v>
      </c>
      <c r="BN225" s="145" t="n">
        <v>50.08</v>
      </c>
      <c r="BO225" s="150" t="n">
        <v>0.9339</v>
      </c>
      <c r="BP225" s="147" t="n">
        <v>95.3</v>
      </c>
      <c r="BQ225" s="147" t="n">
        <v>86.6</v>
      </c>
      <c r="BR225" s="176"/>
      <c r="BS225" s="145" t="n">
        <v>12744</v>
      </c>
      <c r="BT225" s="145" t="n">
        <v>12594</v>
      </c>
      <c r="BU225" s="116" t="n">
        <f aca="false">BT225-BS225</f>
        <v>-150</v>
      </c>
      <c r="BV225" s="145" t="n">
        <f aca="false">BG225+BH225</f>
        <v>0</v>
      </c>
      <c r="BW225" s="147" t="n">
        <v>0</v>
      </c>
      <c r="BX225" s="147" t="n">
        <v>0</v>
      </c>
      <c r="BY225" s="147"/>
      <c r="BZ225" s="147" t="n">
        <v>24</v>
      </c>
      <c r="CA225" s="147" t="n">
        <v>10.76</v>
      </c>
    </row>
    <row r="226" customFormat="false" ht="13.8" hidden="false" customHeight="false" outlineLevel="0" collapsed="false">
      <c r="A226" s="252"/>
      <c r="B226" s="124" t="n">
        <v>42956</v>
      </c>
      <c r="C226" s="125" t="n">
        <v>94.5</v>
      </c>
      <c r="D226" s="126" t="n">
        <v>0.627</v>
      </c>
      <c r="E226" s="153" t="n">
        <v>102</v>
      </c>
      <c r="F226" s="153" t="n">
        <v>87</v>
      </c>
      <c r="G226" s="128" t="n">
        <v>24</v>
      </c>
      <c r="H226" s="128" t="n">
        <v>0</v>
      </c>
      <c r="I226" s="128" t="n">
        <v>24</v>
      </c>
      <c r="J226" s="128" t="n">
        <v>0</v>
      </c>
      <c r="K226" s="129" t="n">
        <v>0</v>
      </c>
      <c r="L226" s="129" t="n">
        <v>0</v>
      </c>
      <c r="M226" s="129" t="n">
        <v>0</v>
      </c>
      <c r="N226" s="129" t="n">
        <v>0</v>
      </c>
      <c r="O226" s="129" t="n">
        <v>0</v>
      </c>
      <c r="P226" s="129" t="n">
        <v>0</v>
      </c>
      <c r="Q226" s="130" t="n">
        <v>3457</v>
      </c>
      <c r="R226" s="131" t="n">
        <v>2923</v>
      </c>
      <c r="S226" s="131" t="n">
        <v>2923</v>
      </c>
      <c r="T226" s="132" t="n">
        <v>2862</v>
      </c>
      <c r="U226" s="132" t="n">
        <v>2964</v>
      </c>
      <c r="V226" s="127" t="n">
        <v>41</v>
      </c>
      <c r="W226" s="153" t="n">
        <v>0</v>
      </c>
      <c r="X226" s="153" t="n">
        <v>41</v>
      </c>
      <c r="Y226" s="153" t="n">
        <v>0</v>
      </c>
      <c r="Z226" s="153" t="n">
        <v>60</v>
      </c>
      <c r="AA226" s="153" t="n">
        <v>0</v>
      </c>
      <c r="AB226" s="133" t="n">
        <f aca="false">U226-T226+AY226</f>
        <v>102</v>
      </c>
      <c r="AC226" s="134" t="n">
        <f aca="false">T226-S226</f>
        <v>-61</v>
      </c>
      <c r="AD226" s="127" t="n">
        <v>125</v>
      </c>
      <c r="AE226" s="135" t="n">
        <f aca="false">IF(AD226&gt;0, U226/(AD226*24),"no data")</f>
        <v>0.988</v>
      </c>
      <c r="AF226" s="136" t="n">
        <f aca="false">IF(Q226&gt;0,Q226/24,"no data")</f>
        <v>144.041666666667</v>
      </c>
      <c r="AG226" s="135" t="n">
        <f aca="false">IF(T226&gt;0,(T226/Q226),"no data")</f>
        <v>0.827885449811976</v>
      </c>
      <c r="AH226" s="137" t="n">
        <f aca="false">(1440-((V226*W226)+(X226*Y226)+(Z226*AA226))/(V226+X226+Z226))/1440</f>
        <v>1</v>
      </c>
      <c r="AI226" s="138" t="n">
        <f aca="false">IF(T226&gt;0,(1440-((W226*V226+AS226*AT226)+(Y226*X226+AU226*AV226)+(Z226*AA226+AW226*AX226))/(V226+X226+Z226))/1440,"no data")</f>
        <v>0.866197183098592</v>
      </c>
      <c r="AJ226" s="253" t="n">
        <v>8.09</v>
      </c>
      <c r="AK226" s="253" t="n">
        <v>137.75</v>
      </c>
      <c r="AL226" s="154" t="n">
        <f aca="false">AJ226*AK226</f>
        <v>1114.3975</v>
      </c>
      <c r="AM226" s="253" t="n">
        <v>25.143</v>
      </c>
      <c r="AN226" s="127" t="n">
        <v>944</v>
      </c>
      <c r="AO226" s="140" t="n">
        <f aca="false">AM226*AN226</f>
        <v>23734.992</v>
      </c>
      <c r="AP226" s="141" t="n">
        <f aca="false">IF(T226&gt;0,((((AJ226*AK226)+(AM226*AN226))/(T226*1000))*1000000),"no data")</f>
        <v>8682.52603074773</v>
      </c>
      <c r="AQ226" s="154" t="n">
        <f aca="false">R226/24</f>
        <v>121.791666666667</v>
      </c>
      <c r="AR226" s="154"/>
      <c r="AS226" s="127" t="n">
        <v>0</v>
      </c>
      <c r="AT226" s="144" t="n">
        <v>0</v>
      </c>
      <c r="AU226" s="144" t="n">
        <v>0</v>
      </c>
      <c r="AV226" s="127" t="n">
        <v>0</v>
      </c>
      <c r="AW226" s="144" t="n">
        <v>19</v>
      </c>
      <c r="AX226" s="127" t="n">
        <v>1440</v>
      </c>
      <c r="AY226" s="127" t="n">
        <v>0</v>
      </c>
      <c r="BA226" s="145" t="n">
        <v>991</v>
      </c>
      <c r="BB226" s="145" t="n">
        <v>980</v>
      </c>
      <c r="BC226" s="155" t="n">
        <v>993</v>
      </c>
      <c r="BD226" s="145" t="n">
        <f aca="false">BB226-BA226</f>
        <v>-11</v>
      </c>
      <c r="BE226" s="147" t="n">
        <f aca="false">AP226</f>
        <v>8682.52603074773</v>
      </c>
      <c r="BF226" s="147" t="n">
        <f aca="false">BC226/24</f>
        <v>41.375</v>
      </c>
      <c r="BG226" s="148" t="n">
        <v>0</v>
      </c>
      <c r="BH226" s="149" t="n">
        <v>0</v>
      </c>
      <c r="BI226" s="147" t="n">
        <v>24</v>
      </c>
      <c r="BJ226" s="145" t="n">
        <v>26.81</v>
      </c>
      <c r="BK226" s="145" t="n">
        <v>21.88</v>
      </c>
      <c r="BL226" s="145" t="n">
        <v>23.39</v>
      </c>
      <c r="BM226" s="145" t="n">
        <v>981.92</v>
      </c>
      <c r="BN226" s="145" t="n">
        <v>50.08</v>
      </c>
      <c r="BO226" s="150" t="n">
        <v>0.9337</v>
      </c>
      <c r="BP226" s="147" t="n">
        <v>95.6</v>
      </c>
      <c r="BQ226" s="147" t="n">
        <v>86.6</v>
      </c>
      <c r="BR226" s="176"/>
      <c r="BS226" s="145" t="n">
        <v>12735</v>
      </c>
      <c r="BT226" s="145" t="n">
        <v>12589</v>
      </c>
      <c r="BU226" s="116" t="n">
        <f aca="false">BT226-BS226</f>
        <v>-146</v>
      </c>
      <c r="BV226" s="145" t="n">
        <f aca="false">BG226+BH226</f>
        <v>0</v>
      </c>
      <c r="BW226" s="147" t="n">
        <v>0</v>
      </c>
      <c r="BX226" s="147" t="n">
        <v>0</v>
      </c>
      <c r="BY226" s="147"/>
      <c r="BZ226" s="147" t="n">
        <v>24</v>
      </c>
      <c r="CA226" s="147" t="n">
        <v>8.33</v>
      </c>
    </row>
    <row r="227" customFormat="false" ht="13.8" hidden="false" customHeight="false" outlineLevel="0" collapsed="false">
      <c r="A227" s="252"/>
      <c r="B227" s="124" t="n">
        <v>42957</v>
      </c>
      <c r="C227" s="125" t="n">
        <v>94.2</v>
      </c>
      <c r="D227" s="126" t="n">
        <v>0.635</v>
      </c>
      <c r="E227" s="127" t="n">
        <v>101</v>
      </c>
      <c r="F227" s="127" t="n">
        <v>88</v>
      </c>
      <c r="G227" s="127" t="n">
        <v>24</v>
      </c>
      <c r="H227" s="127" t="n">
        <v>0</v>
      </c>
      <c r="I227" s="127" t="n">
        <v>24</v>
      </c>
      <c r="J227" s="127" t="n">
        <v>0</v>
      </c>
      <c r="K227" s="129" t="n">
        <v>0</v>
      </c>
      <c r="L227" s="129" t="n">
        <v>0</v>
      </c>
      <c r="M227" s="129" t="n">
        <v>0</v>
      </c>
      <c r="N227" s="129" t="n">
        <v>0</v>
      </c>
      <c r="O227" s="129" t="n">
        <v>0</v>
      </c>
      <c r="P227" s="129" t="n">
        <v>0</v>
      </c>
      <c r="Q227" s="130" t="n">
        <v>3452</v>
      </c>
      <c r="R227" s="131" t="n">
        <v>2926</v>
      </c>
      <c r="S227" s="131" t="n">
        <v>2926</v>
      </c>
      <c r="T227" s="132" t="n">
        <v>2856</v>
      </c>
      <c r="U227" s="132" t="n">
        <v>2959</v>
      </c>
      <c r="V227" s="127" t="n">
        <v>41</v>
      </c>
      <c r="W227" s="127" t="n">
        <v>0</v>
      </c>
      <c r="X227" s="127" t="n">
        <v>41</v>
      </c>
      <c r="Y227" s="127" t="n">
        <v>0</v>
      </c>
      <c r="Z227" s="127" t="n">
        <v>60</v>
      </c>
      <c r="AA227" s="127" t="n">
        <v>0</v>
      </c>
      <c r="AB227" s="133" t="n">
        <f aca="false">U227-T227+AY227</f>
        <v>103</v>
      </c>
      <c r="AC227" s="134" t="n">
        <f aca="false">T227-S227</f>
        <v>-70</v>
      </c>
      <c r="AD227" s="127" t="n">
        <v>125</v>
      </c>
      <c r="AE227" s="135" t="n">
        <f aca="false">IF(AD227&gt;0, U227/(AD227*24),"no data")</f>
        <v>0.986333333333333</v>
      </c>
      <c r="AF227" s="136" t="n">
        <f aca="false">IF(Q227&gt;0,Q227/24,"no data")</f>
        <v>143.833333333333</v>
      </c>
      <c r="AG227" s="135" t="n">
        <f aca="false">IF(T227&gt;0,(T227/Q227),"no data")</f>
        <v>0.827346465816918</v>
      </c>
      <c r="AH227" s="137" t="n">
        <f aca="false">(1440-((V227*W227)+(X227*Y227)+(Z227*AA227))/(V227+X227+Z227))/1440</f>
        <v>1</v>
      </c>
      <c r="AI227" s="138" t="n">
        <f aca="false">IF(T227&gt;0,(1440-((W227*V227+AS227*AT227)+(Y227*X227+AU227*AV227)+(Z227*AA227+AW227*AX227))/(V227+X227+Z227))/1440,"no data")</f>
        <v>0.866197183098592</v>
      </c>
      <c r="AJ227" s="253" t="n">
        <v>8.07</v>
      </c>
      <c r="AK227" s="253" t="n">
        <v>137.23</v>
      </c>
      <c r="AL227" s="154" t="n">
        <f aca="false">AJ227*AK227</f>
        <v>1107.4461</v>
      </c>
      <c r="AM227" s="253" t="n">
        <v>25.031</v>
      </c>
      <c r="AN227" s="127" t="n">
        <v>945</v>
      </c>
      <c r="AO227" s="140" t="n">
        <f aca="false">AM227*AN227</f>
        <v>23654.295</v>
      </c>
      <c r="AP227" s="141" t="n">
        <f aca="false">IF(T227&gt;0,((((AJ227*AK227)+(AM227*AN227))/(T227*1000))*1000000),"no data")</f>
        <v>8670.07741596639</v>
      </c>
      <c r="AQ227" s="154" t="n">
        <f aca="false">R227/24</f>
        <v>121.916666666667</v>
      </c>
      <c r="AR227" s="154"/>
      <c r="AS227" s="127" t="n">
        <v>0</v>
      </c>
      <c r="AT227" s="127" t="n">
        <v>0</v>
      </c>
      <c r="AU227" s="127" t="n">
        <v>0</v>
      </c>
      <c r="AV227" s="127" t="n">
        <v>0</v>
      </c>
      <c r="AW227" s="127" t="n">
        <v>19</v>
      </c>
      <c r="AX227" s="127" t="n">
        <v>1440</v>
      </c>
      <c r="AY227" s="127" t="n">
        <v>0</v>
      </c>
      <c r="BA227" s="145" t="n">
        <v>987</v>
      </c>
      <c r="BB227" s="145" t="n">
        <v>979</v>
      </c>
      <c r="BC227" s="145" t="n">
        <v>993</v>
      </c>
      <c r="BD227" s="145" t="n">
        <f aca="false">BB227-BA227</f>
        <v>-8</v>
      </c>
      <c r="BE227" s="147" t="n">
        <f aca="false">AP227</f>
        <v>8670.07741596639</v>
      </c>
      <c r="BF227" s="147" t="n">
        <f aca="false">BC227/24</f>
        <v>41.375</v>
      </c>
      <c r="BG227" s="148" t="n">
        <v>0</v>
      </c>
      <c r="BH227" s="149" t="n">
        <v>0</v>
      </c>
      <c r="BI227" s="147" t="n">
        <v>24</v>
      </c>
      <c r="BJ227" s="145" t="n">
        <v>26.72</v>
      </c>
      <c r="BK227" s="145" t="n">
        <v>21.86</v>
      </c>
      <c r="BL227" s="145" t="n">
        <v>23.34</v>
      </c>
      <c r="BM227" s="145" t="n">
        <v>980.71</v>
      </c>
      <c r="BN227" s="145" t="n">
        <v>50.11</v>
      </c>
      <c r="BO227" s="150" t="n">
        <v>0.9339</v>
      </c>
      <c r="BP227" s="147" t="n">
        <v>95.49</v>
      </c>
      <c r="BQ227" s="147" t="n">
        <v>86.63</v>
      </c>
      <c r="BR227" s="176"/>
      <c r="BS227" s="145" t="n">
        <v>12721</v>
      </c>
      <c r="BT227" s="145" t="n">
        <v>12573</v>
      </c>
      <c r="BU227" s="116" t="n">
        <f aca="false">BT227-BS227</f>
        <v>-148</v>
      </c>
      <c r="BV227" s="145" t="n">
        <f aca="false">BG227+BH227</f>
        <v>0</v>
      </c>
      <c r="BW227" s="147" t="n">
        <v>0</v>
      </c>
      <c r="BX227" s="147" t="n">
        <v>0</v>
      </c>
      <c r="BY227" s="147"/>
      <c r="BZ227" s="147" t="n">
        <v>24</v>
      </c>
      <c r="CA227" s="147" t="n">
        <v>5.86</v>
      </c>
    </row>
    <row r="228" customFormat="false" ht="13.8" hidden="false" customHeight="false" outlineLevel="0" collapsed="false">
      <c r="A228" s="252"/>
      <c r="B228" s="124" t="n">
        <v>42958</v>
      </c>
      <c r="C228" s="125" t="n">
        <v>92.2</v>
      </c>
      <c r="D228" s="126" t="n">
        <v>0.667</v>
      </c>
      <c r="E228" s="127" t="n">
        <v>99</v>
      </c>
      <c r="F228" s="127" t="n">
        <v>87</v>
      </c>
      <c r="G228" s="127" t="n">
        <v>24</v>
      </c>
      <c r="H228" s="127" t="n">
        <v>0</v>
      </c>
      <c r="I228" s="127" t="n">
        <v>24</v>
      </c>
      <c r="J228" s="127" t="n">
        <v>0</v>
      </c>
      <c r="K228" s="129" t="n">
        <v>0</v>
      </c>
      <c r="L228" s="129" t="n">
        <v>0</v>
      </c>
      <c r="M228" s="129" t="n">
        <v>0</v>
      </c>
      <c r="N228" s="129" t="n">
        <v>0</v>
      </c>
      <c r="O228" s="129" t="n">
        <v>0</v>
      </c>
      <c r="P228" s="129" t="n">
        <v>0</v>
      </c>
      <c r="Q228" s="130" t="n">
        <v>3469</v>
      </c>
      <c r="R228" s="131" t="n">
        <v>2924</v>
      </c>
      <c r="S228" s="131" t="n">
        <v>2924</v>
      </c>
      <c r="T228" s="132" t="n">
        <v>2857</v>
      </c>
      <c r="U228" s="132" t="n">
        <v>2959</v>
      </c>
      <c r="V228" s="127" t="n">
        <v>41</v>
      </c>
      <c r="W228" s="127" t="n">
        <v>0</v>
      </c>
      <c r="X228" s="127" t="n">
        <v>41</v>
      </c>
      <c r="Y228" s="127" t="n">
        <v>0</v>
      </c>
      <c r="Z228" s="127" t="n">
        <v>60</v>
      </c>
      <c r="AA228" s="127" t="n">
        <v>0</v>
      </c>
      <c r="AB228" s="133" t="n">
        <f aca="false">U228-T228+AY228</f>
        <v>102</v>
      </c>
      <c r="AC228" s="134" t="n">
        <f aca="false">T228-S228</f>
        <v>-67</v>
      </c>
      <c r="AD228" s="127" t="n">
        <v>125</v>
      </c>
      <c r="AE228" s="135" t="n">
        <f aca="false">IF(AD228&gt;0, U228/(AD228*24),"no data")</f>
        <v>0.986333333333333</v>
      </c>
      <c r="AF228" s="136" t="n">
        <f aca="false">IF(Q228&gt;0,Q228/24,"no data")</f>
        <v>144.541666666667</v>
      </c>
      <c r="AG228" s="135" t="n">
        <f aca="false">IF(T228&gt;0,(T228/Q228),"no data")</f>
        <v>0.823580282502162</v>
      </c>
      <c r="AH228" s="137" t="n">
        <f aca="false">(1440-((V228*W228)+(X228*Y228)+(Z228*AA228))/(V228+X228+Z228))/1440</f>
        <v>1</v>
      </c>
      <c r="AI228" s="138" t="n">
        <f aca="false">IF(T228&gt;0,(1440-((W228*V228+AS228*AT228)+(Y228*X228+AU228*AV228)+(Z228*AA228+AW228*AX228))/(V228+X228+Z228))/1440,"no data")</f>
        <v>0.866197183098592</v>
      </c>
      <c r="AJ228" s="253" t="n">
        <v>8.08</v>
      </c>
      <c r="AK228" s="253" t="n">
        <v>138.41</v>
      </c>
      <c r="AL228" s="154" t="n">
        <f aca="false">AJ228*AK228</f>
        <v>1118.3528</v>
      </c>
      <c r="AM228" s="253" t="n">
        <v>25.041</v>
      </c>
      <c r="AN228" s="127" t="n">
        <v>946</v>
      </c>
      <c r="AO228" s="140" t="n">
        <f aca="false">AM228*AN228</f>
        <v>23688.786</v>
      </c>
      <c r="AP228" s="141" t="n">
        <f aca="false">IF(T228&gt;0,((((AJ228*AK228)+(AM228*AN228))/(T228*1000))*1000000),"no data")</f>
        <v>8682.93272663633</v>
      </c>
      <c r="AQ228" s="154" t="n">
        <f aca="false">R228/24</f>
        <v>121.833333333333</v>
      </c>
      <c r="AR228" s="154"/>
      <c r="AS228" s="127" t="n">
        <v>0</v>
      </c>
      <c r="AT228" s="127" t="n">
        <v>0</v>
      </c>
      <c r="AU228" s="127" t="n">
        <v>0</v>
      </c>
      <c r="AV228" s="127" t="n">
        <v>0</v>
      </c>
      <c r="AW228" s="127" t="n">
        <v>19</v>
      </c>
      <c r="AX228" s="127" t="n">
        <v>1440</v>
      </c>
      <c r="AY228" s="127" t="n">
        <v>0</v>
      </c>
      <c r="BA228" s="145" t="n">
        <v>988</v>
      </c>
      <c r="BB228" s="145" t="n">
        <v>980</v>
      </c>
      <c r="BC228" s="145" t="n">
        <v>991</v>
      </c>
      <c r="BD228" s="145" t="n">
        <f aca="false">BB228-BA228</f>
        <v>-8</v>
      </c>
      <c r="BE228" s="147" t="n">
        <f aca="false">AP228</f>
        <v>8682.93272663633</v>
      </c>
      <c r="BF228" s="147" t="n">
        <f aca="false">BC228/24</f>
        <v>41.2916666666667</v>
      </c>
      <c r="BG228" s="148" t="n">
        <v>0</v>
      </c>
      <c r="BH228" s="149" t="n">
        <v>0</v>
      </c>
      <c r="BI228" s="147" t="n">
        <v>24</v>
      </c>
      <c r="BJ228" s="145" t="n">
        <v>26.77</v>
      </c>
      <c r="BK228" s="145" t="n">
        <v>21.97</v>
      </c>
      <c r="BL228" s="145" t="n">
        <v>23.31</v>
      </c>
      <c r="BM228" s="145" t="n">
        <v>980.1</v>
      </c>
      <c r="BN228" s="145" t="n">
        <v>50.16</v>
      </c>
      <c r="BO228" s="150" t="n">
        <v>0.9334</v>
      </c>
      <c r="BP228" s="147" t="n">
        <v>95.4</v>
      </c>
      <c r="BQ228" s="147" t="n">
        <v>86.6</v>
      </c>
      <c r="BR228" s="176"/>
      <c r="BS228" s="145" t="n">
        <v>12731</v>
      </c>
      <c r="BT228" s="145" t="n">
        <v>12595</v>
      </c>
      <c r="BU228" s="116" t="n">
        <f aca="false">BT228-BS228</f>
        <v>-136</v>
      </c>
      <c r="BV228" s="145" t="n">
        <f aca="false">BG228+BH228</f>
        <v>0</v>
      </c>
      <c r="BW228" s="147" t="n">
        <v>0</v>
      </c>
      <c r="BX228" s="147" t="n">
        <v>0</v>
      </c>
      <c r="BY228" s="147"/>
      <c r="BZ228" s="147" t="n">
        <v>24</v>
      </c>
      <c r="CA228" s="147" t="n">
        <v>12.2</v>
      </c>
    </row>
    <row r="229" customFormat="false" ht="13.8" hidden="false" customHeight="false" outlineLevel="0" collapsed="false">
      <c r="A229" s="252"/>
      <c r="B229" s="124" t="n">
        <v>42959</v>
      </c>
      <c r="C229" s="125" t="n">
        <v>92.85</v>
      </c>
      <c r="D229" s="126" t="n">
        <v>0.6852</v>
      </c>
      <c r="E229" s="127" t="n">
        <v>99</v>
      </c>
      <c r="F229" s="127" t="n">
        <v>87</v>
      </c>
      <c r="G229" s="127" t="n">
        <v>24</v>
      </c>
      <c r="H229" s="127" t="n">
        <v>0</v>
      </c>
      <c r="I229" s="127" t="n">
        <v>24</v>
      </c>
      <c r="J229" s="127" t="n">
        <v>0</v>
      </c>
      <c r="K229" s="127" t="n">
        <v>0</v>
      </c>
      <c r="L229" s="127" t="n">
        <v>0</v>
      </c>
      <c r="M229" s="156" t="n">
        <v>0</v>
      </c>
      <c r="N229" s="156" t="n">
        <v>0</v>
      </c>
      <c r="O229" s="156" t="n">
        <v>0</v>
      </c>
      <c r="P229" s="156" t="n">
        <v>0</v>
      </c>
      <c r="Q229" s="130" t="n">
        <v>3468</v>
      </c>
      <c r="R229" s="131" t="n">
        <v>2922</v>
      </c>
      <c r="S229" s="131" t="n">
        <v>2922</v>
      </c>
      <c r="T229" s="132" t="n">
        <v>2855</v>
      </c>
      <c r="U229" s="132" t="n">
        <v>2956</v>
      </c>
      <c r="V229" s="127" t="n">
        <v>41</v>
      </c>
      <c r="W229" s="127" t="n">
        <v>0</v>
      </c>
      <c r="X229" s="127" t="n">
        <v>41</v>
      </c>
      <c r="Y229" s="127" t="n">
        <v>0</v>
      </c>
      <c r="Z229" s="127" t="n">
        <v>60</v>
      </c>
      <c r="AA229" s="127" t="n">
        <v>0</v>
      </c>
      <c r="AB229" s="133" t="n">
        <f aca="false">U229-T229+AY229</f>
        <v>101</v>
      </c>
      <c r="AC229" s="134" t="n">
        <f aca="false">T229-S229</f>
        <v>-67</v>
      </c>
      <c r="AD229" s="127" t="n">
        <v>125</v>
      </c>
      <c r="AE229" s="135" t="n">
        <f aca="false">IF(AD229&gt;0, U229/(AD229*24),"no data")</f>
        <v>0.985333333333333</v>
      </c>
      <c r="AF229" s="136" t="n">
        <f aca="false">IF(Q229&gt;0,Q229/24,"no data")</f>
        <v>144.5</v>
      </c>
      <c r="AG229" s="135" t="n">
        <f aca="false">IF(T229&gt;0,(T229/Q229),"no data")</f>
        <v>0.823241061130334</v>
      </c>
      <c r="AH229" s="137" t="n">
        <f aca="false">(1440-((V229*W229)+(X229*Y229)+(Z229*AA229))/(V229+X229+Z229))/1440</f>
        <v>1</v>
      </c>
      <c r="AI229" s="138" t="n">
        <f aca="false">IF(T229&gt;0,(1440-((W229*V229+AS229*AT229)+(Y229*X229+AU229*AV229)+(Z229*AA229+AW229*AX229))/(V229+X229+Z229))/1440,"no data")</f>
        <v>0.866197183098592</v>
      </c>
      <c r="AJ229" s="253" t="n">
        <v>8.075</v>
      </c>
      <c r="AK229" s="253" t="n">
        <v>140.27</v>
      </c>
      <c r="AL229" s="154" t="n">
        <f aca="false">AJ229*AK229</f>
        <v>1132.68025</v>
      </c>
      <c r="AM229" s="253" t="n">
        <v>24.998</v>
      </c>
      <c r="AN229" s="127" t="n">
        <v>946</v>
      </c>
      <c r="AO229" s="140" t="n">
        <f aca="false">AM229*AN229</f>
        <v>23648.108</v>
      </c>
      <c r="AP229" s="141" t="n">
        <f aca="false">IF(T229&gt;0,((((AJ229*AK229)+(AM229*AN229))/(T229*1000))*1000000),"no data")</f>
        <v>8679.7857267951</v>
      </c>
      <c r="AQ229" s="154" t="n">
        <f aca="false">R229/24</f>
        <v>121.75</v>
      </c>
      <c r="AR229" s="154"/>
      <c r="AS229" s="127" t="n">
        <v>0</v>
      </c>
      <c r="AT229" s="127" t="n">
        <v>0</v>
      </c>
      <c r="AU229" s="127" t="n">
        <v>0</v>
      </c>
      <c r="AV229" s="127" t="n">
        <v>0</v>
      </c>
      <c r="AW229" s="144" t="n">
        <v>19</v>
      </c>
      <c r="AX229" s="127" t="n">
        <v>1440</v>
      </c>
      <c r="AY229" s="127" t="n">
        <v>0</v>
      </c>
      <c r="BA229" s="145" t="n">
        <v>987</v>
      </c>
      <c r="BB229" s="145" t="n">
        <v>978</v>
      </c>
      <c r="BC229" s="145" t="n">
        <v>991</v>
      </c>
      <c r="BD229" s="145" t="n">
        <f aca="false">BB229-BA229</f>
        <v>-9</v>
      </c>
      <c r="BE229" s="147" t="n">
        <f aca="false">AP229</f>
        <v>8679.7857267951</v>
      </c>
      <c r="BF229" s="147" t="n">
        <f aca="false">BC229/24</f>
        <v>41.2916666666667</v>
      </c>
      <c r="BG229" s="148" t="n">
        <v>0</v>
      </c>
      <c r="BH229" s="149" t="n">
        <v>0</v>
      </c>
      <c r="BI229" s="147" t="n">
        <v>24</v>
      </c>
      <c r="BJ229" s="145" t="n">
        <v>26.78</v>
      </c>
      <c r="BK229" s="145" t="n">
        <v>21.96</v>
      </c>
      <c r="BL229" s="145" t="n">
        <v>23.25</v>
      </c>
      <c r="BM229" s="145" t="n">
        <v>980.2</v>
      </c>
      <c r="BN229" s="145" t="n">
        <v>50.16</v>
      </c>
      <c r="BO229" s="150" t="n">
        <v>0.9329</v>
      </c>
      <c r="BP229" s="147" t="n">
        <v>95.63</v>
      </c>
      <c r="BQ229" s="147" t="n">
        <v>86.67</v>
      </c>
      <c r="BR229" s="176"/>
      <c r="BS229" s="145" t="n">
        <v>12751</v>
      </c>
      <c r="BT229" s="145" t="n">
        <v>12621</v>
      </c>
      <c r="BU229" s="116" t="n">
        <f aca="false">BT229-BS229</f>
        <v>-130</v>
      </c>
      <c r="BV229" s="145" t="n">
        <f aca="false">BG229+BH229</f>
        <v>0</v>
      </c>
      <c r="BW229" s="147" t="n">
        <v>0</v>
      </c>
      <c r="BX229" s="147" t="n">
        <v>0</v>
      </c>
      <c r="BY229" s="147"/>
      <c r="BZ229" s="147" t="n">
        <v>24</v>
      </c>
      <c r="CA229" s="147" t="n">
        <v>6.83</v>
      </c>
    </row>
    <row r="230" customFormat="false" ht="12.75" hidden="false" customHeight="true" outlineLevel="0" collapsed="false">
      <c r="A230" s="226" t="s">
        <v>119</v>
      </c>
      <c r="B230" s="85" t="n">
        <v>42960</v>
      </c>
      <c r="C230" s="86" t="n">
        <v>92.29</v>
      </c>
      <c r="D230" s="214" t="n">
        <v>0.6627</v>
      </c>
      <c r="E230" s="88" t="n">
        <v>101</v>
      </c>
      <c r="F230" s="88" t="n">
        <v>87</v>
      </c>
      <c r="G230" s="88" t="n">
        <v>24</v>
      </c>
      <c r="H230" s="88" t="n">
        <v>0</v>
      </c>
      <c r="I230" s="88" t="n">
        <v>24</v>
      </c>
      <c r="J230" s="88" t="n">
        <v>0</v>
      </c>
      <c r="K230" s="88" t="n">
        <v>0</v>
      </c>
      <c r="L230" s="88" t="n">
        <v>0</v>
      </c>
      <c r="M230" s="90" t="n">
        <v>0</v>
      </c>
      <c r="N230" s="90" t="n">
        <v>0</v>
      </c>
      <c r="O230" s="90" t="n">
        <v>0</v>
      </c>
      <c r="P230" s="90" t="n">
        <v>0</v>
      </c>
      <c r="Q230" s="157" t="n">
        <v>3478</v>
      </c>
      <c r="R230" s="91" t="n">
        <v>2941</v>
      </c>
      <c r="S230" s="91" t="n">
        <v>2941</v>
      </c>
      <c r="T230" s="158" t="n">
        <v>2872</v>
      </c>
      <c r="U230" s="92" t="n">
        <v>2975</v>
      </c>
      <c r="V230" s="88" t="n">
        <v>41</v>
      </c>
      <c r="W230" s="88" t="n">
        <v>0</v>
      </c>
      <c r="X230" s="88" t="n">
        <v>41</v>
      </c>
      <c r="Y230" s="88" t="n">
        <v>0</v>
      </c>
      <c r="Z230" s="88" t="n">
        <v>60</v>
      </c>
      <c r="AA230" s="88" t="n">
        <v>0</v>
      </c>
      <c r="AB230" s="93" t="n">
        <f aca="false">U230-T230+AY230</f>
        <v>103</v>
      </c>
      <c r="AC230" s="94" t="n">
        <f aca="false">T230-S230</f>
        <v>-69</v>
      </c>
      <c r="AD230" s="88" t="n">
        <v>127</v>
      </c>
      <c r="AE230" s="95" t="n">
        <f aca="false">IF(AD230&gt;0, U230/(AD230*24),"no data")</f>
        <v>0.976049868766404</v>
      </c>
      <c r="AF230" s="96" t="n">
        <f aca="false">IF(Q230&gt;0,Q230/24,"no data")</f>
        <v>144.916666666667</v>
      </c>
      <c r="AG230" s="95" t="n">
        <f aca="false">IF(T230&gt;0,(T230/Q230),"no data")</f>
        <v>0.825761932144911</v>
      </c>
      <c r="AH230" s="97" t="n">
        <f aca="false">(1440-((V230*W230)+(X230*Y230)+(Z230*AA230))/(V230+X230+Z230))/1440</f>
        <v>1</v>
      </c>
      <c r="AI230" s="98" t="n">
        <f aca="false">IF(T230&gt;0,(1440-((W230*V230+AS230*AT230)+(Y230*X230+AU230*AV230)+(Z230*AA230+AW230*AX230))/(V230+X230+Z230))/1440,"no data")</f>
        <v>0.873239436619718</v>
      </c>
      <c r="AJ230" s="251" t="n">
        <v>8.085</v>
      </c>
      <c r="AK230" s="251" t="n">
        <v>139.12</v>
      </c>
      <c r="AL230" s="101" t="n">
        <f aca="false">AJ230*AK230</f>
        <v>1124.7852</v>
      </c>
      <c r="AM230" s="251" t="n">
        <v>25.161</v>
      </c>
      <c r="AN230" s="88" t="n">
        <v>946</v>
      </c>
      <c r="AO230" s="103" t="n">
        <f aca="false">AM230*AN230</f>
        <v>23802.306</v>
      </c>
      <c r="AP230" s="104" t="n">
        <f aca="false">IF(T230&gt;0,((((AJ230*AK230)+(AM230*AN230))/(T230*1000))*1000000),"no data")</f>
        <v>8679.34930362117</v>
      </c>
      <c r="AQ230" s="101" t="n">
        <f aca="false">R230/24</f>
        <v>122.541666666667</v>
      </c>
      <c r="AR230" s="101"/>
      <c r="AS230" s="88" t="n">
        <v>0</v>
      </c>
      <c r="AT230" s="106" t="n">
        <v>0</v>
      </c>
      <c r="AU230" s="106" t="n">
        <v>0</v>
      </c>
      <c r="AV230" s="88" t="n">
        <v>0</v>
      </c>
      <c r="AW230" s="106" t="n">
        <v>18</v>
      </c>
      <c r="AX230" s="88" t="n">
        <v>1440</v>
      </c>
      <c r="AY230" s="88" t="n">
        <v>0</v>
      </c>
      <c r="BA230" s="107" t="n">
        <v>994</v>
      </c>
      <c r="BB230" s="107" t="n">
        <v>985</v>
      </c>
      <c r="BC230" s="107" t="n">
        <v>996</v>
      </c>
      <c r="BD230" s="107" t="n">
        <f aca="false">BB230-BA230</f>
        <v>-9</v>
      </c>
      <c r="BE230" s="108" t="n">
        <f aca="false">AP230</f>
        <v>8679.34930362117</v>
      </c>
      <c r="BF230" s="159" t="n">
        <f aca="false">BC230/24</f>
        <v>41.5</v>
      </c>
      <c r="BG230" s="160" t="n">
        <v>0</v>
      </c>
      <c r="BH230" s="161" t="n">
        <v>0</v>
      </c>
      <c r="BI230" s="108" t="n">
        <v>24</v>
      </c>
      <c r="BJ230" s="107" t="n">
        <v>26.92</v>
      </c>
      <c r="BK230" s="107" t="n">
        <v>22.09</v>
      </c>
      <c r="BL230" s="107" t="n">
        <v>23.41</v>
      </c>
      <c r="BM230" s="107" t="n">
        <v>981.67</v>
      </c>
      <c r="BN230" s="107" t="n">
        <v>50.19</v>
      </c>
      <c r="BO230" s="122" t="n">
        <v>0.933</v>
      </c>
      <c r="BP230" s="108" t="n">
        <v>95.41</v>
      </c>
      <c r="BQ230" s="108" t="n">
        <v>86.59</v>
      </c>
      <c r="BR230" s="114"/>
      <c r="BS230" s="107" t="n">
        <v>12734</v>
      </c>
      <c r="BT230" s="107" t="n">
        <v>12610</v>
      </c>
      <c r="BU230" s="116" t="n">
        <f aca="false">BT230-BS230</f>
        <v>-124</v>
      </c>
      <c r="BV230" s="107" t="n">
        <f aca="false">BG230+BH230</f>
        <v>0</v>
      </c>
      <c r="BW230" s="108" t="n">
        <v>0</v>
      </c>
      <c r="BX230" s="108" t="n">
        <v>0</v>
      </c>
      <c r="BY230" s="108"/>
      <c r="BZ230" s="108" t="n">
        <v>24</v>
      </c>
      <c r="CA230" s="108" t="n">
        <v>4.5</v>
      </c>
    </row>
    <row r="231" customFormat="false" ht="13.8" hidden="false" customHeight="false" outlineLevel="0" collapsed="false">
      <c r="A231" s="226"/>
      <c r="B231" s="85" t="n">
        <v>42961</v>
      </c>
      <c r="C231" s="86" t="n">
        <v>84.34</v>
      </c>
      <c r="D231" s="214" t="n">
        <v>0.7635</v>
      </c>
      <c r="E231" s="88" t="n">
        <v>91</v>
      </c>
      <c r="F231" s="88" t="n">
        <v>76</v>
      </c>
      <c r="G231" s="88" t="n">
        <v>24</v>
      </c>
      <c r="H231" s="88" t="n">
        <v>0</v>
      </c>
      <c r="I231" s="88" t="n">
        <v>24</v>
      </c>
      <c r="J231" s="88" t="n">
        <v>0</v>
      </c>
      <c r="K231" s="90" t="n">
        <v>0</v>
      </c>
      <c r="L231" s="90" t="n">
        <v>0</v>
      </c>
      <c r="M231" s="90" t="n">
        <v>0</v>
      </c>
      <c r="N231" s="90" t="n">
        <v>0</v>
      </c>
      <c r="O231" s="90" t="n">
        <v>0</v>
      </c>
      <c r="P231" s="90" t="n">
        <v>0</v>
      </c>
      <c r="Q231" s="157" t="n">
        <v>3551</v>
      </c>
      <c r="R231" s="91" t="n">
        <v>2999</v>
      </c>
      <c r="S231" s="91" t="n">
        <v>2999</v>
      </c>
      <c r="T231" s="158" t="n">
        <v>2928</v>
      </c>
      <c r="U231" s="92" t="n">
        <v>3027</v>
      </c>
      <c r="V231" s="88" t="n">
        <v>42</v>
      </c>
      <c r="W231" s="88" t="n">
        <v>0</v>
      </c>
      <c r="X231" s="88" t="n">
        <v>42</v>
      </c>
      <c r="Y231" s="88" t="n">
        <v>0</v>
      </c>
      <c r="Z231" s="88" t="n">
        <v>60</v>
      </c>
      <c r="AA231" s="88" t="n">
        <v>0</v>
      </c>
      <c r="AB231" s="93" t="n">
        <f aca="false">U231-T231+AY231</f>
        <v>99</v>
      </c>
      <c r="AC231" s="94" t="n">
        <f aca="false">T231-S231</f>
        <v>-71</v>
      </c>
      <c r="AD231" s="88" t="n">
        <v>128</v>
      </c>
      <c r="AE231" s="95" t="n">
        <f aca="false">IF(AD231&gt;0, U231/(AD231*24),"no data")</f>
        <v>0.9853515625</v>
      </c>
      <c r="AF231" s="96" t="n">
        <f aca="false">IF(Q231&gt;0,Q231/24,"no data")</f>
        <v>147.958333333333</v>
      </c>
      <c r="AG231" s="95" t="n">
        <f aca="false">IF(T231&gt;0,(T231/Q231),"no data")</f>
        <v>0.824556462968178</v>
      </c>
      <c r="AH231" s="97" t="n">
        <f aca="false">(1440-((V231*W231)+(X231*Y231)+(Z231*AA231))/(V231+X231+Z231))/1440</f>
        <v>1</v>
      </c>
      <c r="AI231" s="98" t="n">
        <f aca="false">IF(T231&gt;0,(1440-((W231*V231+AS231*AT231)+(Y231*X231+AU231*AV231)+(Z231*AA231+AW231*AX231))/(V231+X231+Z231))/1440,"no data")</f>
        <v>0.875</v>
      </c>
      <c r="AJ231" s="251" t="n">
        <v>8.075</v>
      </c>
      <c r="AK231" s="251" t="n">
        <v>137.17</v>
      </c>
      <c r="AL231" s="101" t="n">
        <f aca="false">AJ231*AK231</f>
        <v>1107.64775</v>
      </c>
      <c r="AM231" s="251" t="n">
        <v>25.689</v>
      </c>
      <c r="AN231" s="88" t="n">
        <v>946</v>
      </c>
      <c r="AO231" s="103" t="n">
        <f aca="false">AM231*AN231</f>
        <v>24301.794</v>
      </c>
      <c r="AP231" s="104" t="n">
        <f aca="false">IF(T231&gt;0,((((AJ231*AK231)+(AM231*AN231))/(T231*1000))*1000000),"no data")</f>
        <v>8678.08802937159</v>
      </c>
      <c r="AQ231" s="101" t="n">
        <f aca="false">R231/24</f>
        <v>124.958333333333</v>
      </c>
      <c r="AR231" s="101"/>
      <c r="AS231" s="88" t="n">
        <v>0</v>
      </c>
      <c r="AT231" s="106" t="n">
        <v>0</v>
      </c>
      <c r="AU231" s="106" t="n">
        <v>0</v>
      </c>
      <c r="AV231" s="88" t="n">
        <v>0</v>
      </c>
      <c r="AW231" s="106" t="n">
        <v>18</v>
      </c>
      <c r="AX231" s="88" t="n">
        <v>1440</v>
      </c>
      <c r="AY231" s="88" t="n">
        <v>0</v>
      </c>
      <c r="BA231" s="107" t="n">
        <v>1012</v>
      </c>
      <c r="BB231" s="107" t="n">
        <v>1003</v>
      </c>
      <c r="BC231" s="107" t="n">
        <v>1012</v>
      </c>
      <c r="BD231" s="107" t="n">
        <f aca="false">BB231-BA231</f>
        <v>-9</v>
      </c>
      <c r="BE231" s="107" t="n">
        <f aca="false">AP231</f>
        <v>8678.08802937159</v>
      </c>
      <c r="BF231" s="159" t="n">
        <f aca="false">BC231/24</f>
        <v>42.1666666666667</v>
      </c>
      <c r="BG231" s="109" t="n">
        <v>0</v>
      </c>
      <c r="BH231" s="110" t="n">
        <v>0</v>
      </c>
      <c r="BI231" s="111" t="n">
        <v>24</v>
      </c>
      <c r="BJ231" s="112" t="n">
        <v>27.31</v>
      </c>
      <c r="BK231" s="112" t="n">
        <v>22.48</v>
      </c>
      <c r="BL231" s="112" t="n">
        <v>23.46</v>
      </c>
      <c r="BM231" s="112" t="n">
        <v>987.33</v>
      </c>
      <c r="BN231" s="111" t="n">
        <v>50.17</v>
      </c>
      <c r="BO231" s="113" t="n">
        <v>0.9334</v>
      </c>
      <c r="BP231" s="108" t="n">
        <v>95.44</v>
      </c>
      <c r="BQ231" s="108" t="n">
        <v>86.78</v>
      </c>
      <c r="BR231" s="114"/>
      <c r="BS231" s="107" t="n">
        <v>12678</v>
      </c>
      <c r="BT231" s="107" t="n">
        <v>12557</v>
      </c>
      <c r="BU231" s="116" t="n">
        <f aca="false">BT231-BS231</f>
        <v>-121</v>
      </c>
      <c r="BV231" s="107" t="n">
        <f aca="false">BG231+BH231</f>
        <v>0</v>
      </c>
      <c r="BW231" s="108" t="n">
        <v>0</v>
      </c>
      <c r="BX231" s="108" t="n">
        <v>0</v>
      </c>
      <c r="BY231" s="108"/>
      <c r="BZ231" s="108" t="n">
        <v>24</v>
      </c>
      <c r="CA231" s="108" t="n">
        <v>10.16</v>
      </c>
    </row>
    <row r="232" customFormat="false" ht="13.8" hidden="false" customHeight="false" outlineLevel="0" collapsed="false">
      <c r="A232" s="226"/>
      <c r="B232" s="85" t="n">
        <v>42962</v>
      </c>
      <c r="C232" s="86" t="n">
        <v>91</v>
      </c>
      <c r="D232" s="214" t="n">
        <v>0.69</v>
      </c>
      <c r="E232" s="88" t="n">
        <v>98</v>
      </c>
      <c r="F232" s="88" t="n">
        <v>83</v>
      </c>
      <c r="G232" s="88" t="n">
        <v>24</v>
      </c>
      <c r="H232" s="88" t="n">
        <v>0</v>
      </c>
      <c r="I232" s="88" t="n">
        <v>24</v>
      </c>
      <c r="J232" s="88" t="n">
        <v>0</v>
      </c>
      <c r="K232" s="90" t="n">
        <v>0</v>
      </c>
      <c r="L232" s="90" t="n">
        <v>0</v>
      </c>
      <c r="M232" s="90" t="n">
        <v>0</v>
      </c>
      <c r="N232" s="90" t="n">
        <v>0</v>
      </c>
      <c r="O232" s="90" t="n">
        <v>0</v>
      </c>
      <c r="P232" s="90" t="n">
        <v>0</v>
      </c>
      <c r="Q232" s="157" t="n">
        <v>3493</v>
      </c>
      <c r="R232" s="91" t="n">
        <v>2956</v>
      </c>
      <c r="S232" s="91" t="n">
        <v>2956</v>
      </c>
      <c r="T232" s="158" t="n">
        <v>2888</v>
      </c>
      <c r="U232" s="92" t="n">
        <v>2988</v>
      </c>
      <c r="V232" s="88" t="n">
        <v>42</v>
      </c>
      <c r="W232" s="88" t="n">
        <v>0</v>
      </c>
      <c r="X232" s="88" t="n">
        <v>41</v>
      </c>
      <c r="Y232" s="88" t="n">
        <v>0</v>
      </c>
      <c r="Z232" s="88" t="n">
        <v>60</v>
      </c>
      <c r="AA232" s="88" t="n">
        <v>0</v>
      </c>
      <c r="AB232" s="93" t="n">
        <f aca="false">U232-T232+AY232</f>
        <v>100</v>
      </c>
      <c r="AC232" s="94" t="n">
        <f aca="false">T232-S232</f>
        <v>-68</v>
      </c>
      <c r="AD232" s="88" t="n">
        <v>126</v>
      </c>
      <c r="AE232" s="95" t="n">
        <f aca="false">IF(AD232&gt;0, U232/(AD232*24),"no data")</f>
        <v>0.988095238095238</v>
      </c>
      <c r="AF232" s="96" t="n">
        <f aca="false">IF(Q232&gt;0,Q232/24,"no data")</f>
        <v>145.541666666667</v>
      </c>
      <c r="AG232" s="95" t="n">
        <f aca="false">IF(T232&gt;0,(T232/Q232),"no data")</f>
        <v>0.826796450042943</v>
      </c>
      <c r="AH232" s="97" t="n">
        <f aca="false">(1440-((V232*W232)+(X232*Y232)+(Z232*AA232))/(V232+X232+Z232))/1440</f>
        <v>1</v>
      </c>
      <c r="AI232" s="98" t="n">
        <f aca="false">IF(T232&gt;0,(1440-((W232*V232+AS232*AT232)+(Y232*X232+AU232*AV232)+(Z232*AA232+AW232*AX232))/(V232+X232+Z232))/1440,"no data")</f>
        <v>0.874125874125874</v>
      </c>
      <c r="AJ232" s="251" t="n">
        <v>8.06</v>
      </c>
      <c r="AK232" s="251" t="n">
        <v>137.68</v>
      </c>
      <c r="AL232" s="101" t="n">
        <f aca="false">AJ232*AK232</f>
        <v>1109.7008</v>
      </c>
      <c r="AM232" s="251" t="n">
        <v>25.309</v>
      </c>
      <c r="AN232" s="88" t="n">
        <v>946</v>
      </c>
      <c r="AO232" s="103" t="n">
        <f aca="false">AM232*AN232</f>
        <v>23942.314</v>
      </c>
      <c r="AP232" s="104" t="n">
        <f aca="false">IF(T232&gt;0,((((AJ232*AK232)+(AM232*AN232))/(T232*1000))*1000000),"no data")</f>
        <v>8674.5203601108</v>
      </c>
      <c r="AQ232" s="101" t="n">
        <f aca="false">R232/24</f>
        <v>123.166666666667</v>
      </c>
      <c r="AR232" s="101"/>
      <c r="AS232" s="88" t="n">
        <v>0</v>
      </c>
      <c r="AT232" s="106" t="n">
        <v>0</v>
      </c>
      <c r="AU232" s="106" t="n">
        <v>0</v>
      </c>
      <c r="AV232" s="88" t="n">
        <v>0</v>
      </c>
      <c r="AW232" s="106" t="n">
        <v>18</v>
      </c>
      <c r="AX232" s="88" t="n">
        <v>1440</v>
      </c>
      <c r="AY232" s="88" t="n">
        <v>0</v>
      </c>
      <c r="BA232" s="107" t="n">
        <v>998</v>
      </c>
      <c r="BB232" s="107" t="n">
        <v>988</v>
      </c>
      <c r="BC232" s="107" t="n">
        <v>1002</v>
      </c>
      <c r="BD232" s="107" t="n">
        <f aca="false">BB232-BA232</f>
        <v>-10</v>
      </c>
      <c r="BE232" s="107" t="n">
        <f aca="false">AP232</f>
        <v>8674.5203601108</v>
      </c>
      <c r="BF232" s="159" t="n">
        <f aca="false">BC232/24</f>
        <v>41.75</v>
      </c>
      <c r="BG232" s="109" t="n">
        <v>0</v>
      </c>
      <c r="BH232" s="110" t="n">
        <v>0</v>
      </c>
      <c r="BI232" s="111" t="n">
        <v>24</v>
      </c>
      <c r="BJ232" s="112" t="n">
        <v>27</v>
      </c>
      <c r="BK232" s="112" t="n">
        <v>22.2</v>
      </c>
      <c r="BL232" s="112" t="n">
        <v>23.38</v>
      </c>
      <c r="BM232" s="163" t="n">
        <v>986.8</v>
      </c>
      <c r="BN232" s="111" t="n">
        <v>50.15</v>
      </c>
      <c r="BO232" s="113" t="n">
        <v>0.9334</v>
      </c>
      <c r="BP232" s="108" t="n">
        <v>95.33</v>
      </c>
      <c r="BQ232" s="108" t="n">
        <v>86.63</v>
      </c>
      <c r="BR232" s="114"/>
      <c r="BS232" s="107" t="n">
        <v>12721</v>
      </c>
      <c r="BT232" s="107" t="n">
        <v>12616</v>
      </c>
      <c r="BU232" s="116" t="n">
        <f aca="false">BT232-BS232</f>
        <v>-105</v>
      </c>
      <c r="BV232" s="107" t="n">
        <f aca="false">BG232+BH232</f>
        <v>0</v>
      </c>
      <c r="BW232" s="108" t="n">
        <v>0</v>
      </c>
      <c r="BX232" s="108" t="n">
        <v>0</v>
      </c>
      <c r="BY232" s="108"/>
      <c r="BZ232" s="108" t="n">
        <v>24</v>
      </c>
      <c r="CA232" s="108" t="n">
        <v>12.1</v>
      </c>
    </row>
    <row r="233" customFormat="false" ht="13.8" hidden="false" customHeight="false" outlineLevel="0" collapsed="false">
      <c r="A233" s="226"/>
      <c r="B233" s="85" t="n">
        <v>42963</v>
      </c>
      <c r="C233" s="86" t="n">
        <v>93</v>
      </c>
      <c r="D233" s="214" t="n">
        <v>0.67</v>
      </c>
      <c r="E233" s="88" t="n">
        <v>101</v>
      </c>
      <c r="F233" s="88" t="n">
        <v>84</v>
      </c>
      <c r="G233" s="88" t="n">
        <v>24</v>
      </c>
      <c r="H233" s="88" t="n">
        <v>0</v>
      </c>
      <c r="I233" s="88" t="n">
        <v>24</v>
      </c>
      <c r="J233" s="88" t="n">
        <v>0</v>
      </c>
      <c r="K233" s="90" t="n">
        <v>0</v>
      </c>
      <c r="L233" s="90" t="n">
        <v>0</v>
      </c>
      <c r="M233" s="90" t="n">
        <v>0</v>
      </c>
      <c r="N233" s="90" t="n">
        <v>0</v>
      </c>
      <c r="O233" s="90" t="n">
        <v>0</v>
      </c>
      <c r="P233" s="90" t="n">
        <v>0</v>
      </c>
      <c r="Q233" s="164" t="n">
        <v>3470</v>
      </c>
      <c r="R233" s="91" t="n">
        <v>2930</v>
      </c>
      <c r="S233" s="91" t="n">
        <v>2930</v>
      </c>
      <c r="T233" s="158" t="n">
        <v>2859</v>
      </c>
      <c r="U233" s="92" t="n">
        <v>2958</v>
      </c>
      <c r="V233" s="88" t="n">
        <v>41</v>
      </c>
      <c r="W233" s="88" t="n">
        <v>0</v>
      </c>
      <c r="X233" s="88" t="n">
        <v>41</v>
      </c>
      <c r="Y233" s="88" t="n">
        <v>0</v>
      </c>
      <c r="Z233" s="88" t="n">
        <v>60</v>
      </c>
      <c r="AA233" s="88" t="n">
        <v>0</v>
      </c>
      <c r="AB233" s="93" t="n">
        <f aca="false">U233-T233+AY233</f>
        <v>99</v>
      </c>
      <c r="AC233" s="94" t="n">
        <f aca="false">T233-S233</f>
        <v>-71</v>
      </c>
      <c r="AD233" s="88" t="n">
        <v>126</v>
      </c>
      <c r="AE233" s="95" t="n">
        <f aca="false">IF(AD233&gt;0, U233/(AD233*24),"no data")</f>
        <v>0.978174603174603</v>
      </c>
      <c r="AF233" s="96" t="n">
        <f aca="false">IF(Q233&gt;0,Q233/24,"no data")</f>
        <v>144.583333333333</v>
      </c>
      <c r="AG233" s="95" t="n">
        <f aca="false">IF(T233&gt;0,(T233/Q233),"no data")</f>
        <v>0.823919308357349</v>
      </c>
      <c r="AH233" s="97" t="n">
        <f aca="false">(1440-((V233*W233)+(X233*Y233)+(Z233*AA233))/(V233+X233+Z233))/1440</f>
        <v>1</v>
      </c>
      <c r="AI233" s="98" t="n">
        <f aca="false">IF(T233&gt;0,(1440-((W233*V233+AS233*AT233)+(Y233*X233+AU233*AV233)+(Z233*AA233+AW233*AX233))/(V233+X233+Z233))/1440,"no data")</f>
        <v>0.866197183098592</v>
      </c>
      <c r="AJ233" s="251" t="n">
        <v>8.03</v>
      </c>
      <c r="AK233" s="251" t="n">
        <v>139.37</v>
      </c>
      <c r="AL233" s="249" t="n">
        <f aca="false">AJ233*AK233</f>
        <v>1119.1411</v>
      </c>
      <c r="AM233" s="251" t="n">
        <v>25.089</v>
      </c>
      <c r="AN233" s="88" t="n">
        <v>944</v>
      </c>
      <c r="AO233" s="103" t="n">
        <f aca="false">AM233*AN233</f>
        <v>23684.016</v>
      </c>
      <c r="AP233" s="104" t="n">
        <f aca="false">IF(T233&gt;0,((((AJ233*AK233)+(AM233*AN233))/(T233*1000))*1000000),"no data")</f>
        <v>8675.46593214411</v>
      </c>
      <c r="AQ233" s="101" t="n">
        <f aca="false">R233/24</f>
        <v>122.083333333333</v>
      </c>
      <c r="AR233" s="101"/>
      <c r="AS233" s="88" t="n">
        <v>0</v>
      </c>
      <c r="AT233" s="106" t="n">
        <v>0</v>
      </c>
      <c r="AU233" s="106" t="n">
        <v>0</v>
      </c>
      <c r="AV233" s="88" t="n">
        <v>0</v>
      </c>
      <c r="AW233" s="106" t="n">
        <v>19</v>
      </c>
      <c r="AX233" s="88" t="n">
        <v>1440</v>
      </c>
      <c r="AY233" s="88" t="n">
        <v>0</v>
      </c>
      <c r="BA233" s="107" t="n">
        <v>985</v>
      </c>
      <c r="BB233" s="107" t="n">
        <v>980</v>
      </c>
      <c r="BC233" s="107" t="n">
        <v>993</v>
      </c>
      <c r="BD233" s="107" t="n">
        <f aca="false">BB233-BA233</f>
        <v>-5</v>
      </c>
      <c r="BE233" s="107" t="n">
        <f aca="false">AP233</f>
        <v>8675.46593214411</v>
      </c>
      <c r="BF233" s="159" t="n">
        <f aca="false">BC233/24</f>
        <v>41.375</v>
      </c>
      <c r="BG233" s="109" t="n">
        <v>0</v>
      </c>
      <c r="BH233" s="110" t="n">
        <v>0</v>
      </c>
      <c r="BI233" s="111" t="n">
        <v>24</v>
      </c>
      <c r="BJ233" s="112" t="n">
        <v>26.76</v>
      </c>
      <c r="BK233" s="112" t="n">
        <v>22.04</v>
      </c>
      <c r="BL233" s="112" t="n">
        <v>23.34</v>
      </c>
      <c r="BM233" s="112" t="n">
        <v>983.2</v>
      </c>
      <c r="BN233" s="111" t="n">
        <v>50.13</v>
      </c>
      <c r="BO233" s="113" t="n">
        <v>0.9332</v>
      </c>
      <c r="BP233" s="108" t="n">
        <v>95.13</v>
      </c>
      <c r="BQ233" s="108" t="n">
        <v>86.59</v>
      </c>
      <c r="BR233" s="114"/>
      <c r="BS233" s="107" t="n">
        <v>12775</v>
      </c>
      <c r="BT233" s="107" t="n">
        <v>12646</v>
      </c>
      <c r="BU233" s="116" t="n">
        <f aca="false">BT233-BS233</f>
        <v>-129</v>
      </c>
      <c r="BV233" s="107" t="n">
        <f aca="false">BG233+BH233</f>
        <v>0</v>
      </c>
      <c r="BW233" s="108" t="n">
        <v>0</v>
      </c>
      <c r="BX233" s="108" t="n">
        <v>0</v>
      </c>
      <c r="BY233" s="108"/>
      <c r="BZ233" s="108" t="n">
        <v>22.9</v>
      </c>
      <c r="CA233" s="108" t="n">
        <v>10.6</v>
      </c>
    </row>
    <row r="234" customFormat="false" ht="13.8" hidden="false" customHeight="false" outlineLevel="0" collapsed="false">
      <c r="A234" s="226"/>
      <c r="B234" s="85" t="n">
        <v>42964</v>
      </c>
      <c r="C234" s="86" t="n">
        <v>92</v>
      </c>
      <c r="D234" s="214" t="n">
        <v>0.67</v>
      </c>
      <c r="E234" s="89" t="n">
        <v>101</v>
      </c>
      <c r="F234" s="89" t="n">
        <v>83</v>
      </c>
      <c r="G234" s="89" t="n">
        <v>24</v>
      </c>
      <c r="H234" s="89" t="n">
        <v>0</v>
      </c>
      <c r="I234" s="89" t="n">
        <v>24</v>
      </c>
      <c r="J234" s="89" t="n">
        <v>0</v>
      </c>
      <c r="K234" s="89" t="n">
        <v>0</v>
      </c>
      <c r="L234" s="89" t="n">
        <v>0</v>
      </c>
      <c r="M234" s="89" t="n">
        <v>0</v>
      </c>
      <c r="N234" s="89" t="n">
        <v>0</v>
      </c>
      <c r="O234" s="89" t="n">
        <v>0</v>
      </c>
      <c r="P234" s="89" t="n">
        <v>0</v>
      </c>
      <c r="Q234" s="164" t="n">
        <v>3482</v>
      </c>
      <c r="R234" s="91" t="n">
        <v>2938</v>
      </c>
      <c r="S234" s="94" t="n">
        <v>2938</v>
      </c>
      <c r="T234" s="165" t="n">
        <v>2873</v>
      </c>
      <c r="U234" s="165" t="n">
        <v>2975</v>
      </c>
      <c r="V234" s="89" t="n">
        <v>41</v>
      </c>
      <c r="W234" s="89" t="n">
        <v>0</v>
      </c>
      <c r="X234" s="89" t="n">
        <v>41</v>
      </c>
      <c r="Y234" s="89" t="n">
        <v>0</v>
      </c>
      <c r="Z234" s="89" t="n">
        <v>60</v>
      </c>
      <c r="AA234" s="89" t="n">
        <v>0</v>
      </c>
      <c r="AB234" s="93" t="n">
        <f aca="false">U234-T234+AY234</f>
        <v>102</v>
      </c>
      <c r="AC234" s="94" t="n">
        <f aca="false">T234-S234</f>
        <v>-65</v>
      </c>
      <c r="AD234" s="89" t="n">
        <v>126</v>
      </c>
      <c r="AE234" s="95" t="n">
        <f aca="false">IF(AD234&gt;0, U234/(AD234*24),"no data")</f>
        <v>0.983796296296296</v>
      </c>
      <c r="AF234" s="96" t="n">
        <f aca="false">IF(Q234&gt;0,Q234/24,"no data")</f>
        <v>145.083333333333</v>
      </c>
      <c r="AG234" s="95" t="n">
        <f aca="false">IF(T234&gt;0,(T234/Q234),"no data")</f>
        <v>0.825100516944285</v>
      </c>
      <c r="AH234" s="97" t="n">
        <f aca="false">(1440-((V234*W234)+(X234*Y234)+(Z234*AA234))/(V234+X234+Z234))/1440</f>
        <v>1</v>
      </c>
      <c r="AI234" s="98" t="n">
        <f aca="false">IF(T234&gt;0,(1440-((W234*V234+AS234*AT234)+(Y234*X234+AU234*AV234)+(Z234*AA234+AW234*AX234))/(V234+X234+Z234))/1440,"no data")</f>
        <v>0.866197183098592</v>
      </c>
      <c r="AJ234" s="251" t="n">
        <v>8.02</v>
      </c>
      <c r="AK234" s="251" t="n">
        <v>138.61</v>
      </c>
      <c r="AL234" s="101" t="n">
        <f aca="false">AJ234*AK234</f>
        <v>1111.6522</v>
      </c>
      <c r="AM234" s="251" t="n">
        <v>25.191</v>
      </c>
      <c r="AN234" s="88" t="n">
        <v>945</v>
      </c>
      <c r="AO234" s="103" t="n">
        <f aca="false">AM234*AN234</f>
        <v>23805.495</v>
      </c>
      <c r="AP234" s="104" t="n">
        <f aca="false">IF(T234&gt;0,((((AJ234*AK234)+(AM234*AN234))/(T234*1000))*1000000),"no data")</f>
        <v>8672.86710755308</v>
      </c>
      <c r="AQ234" s="168" t="n">
        <f aca="false">R234/24</f>
        <v>122.416666666667</v>
      </c>
      <c r="AR234" s="168"/>
      <c r="AS234" s="89" t="n">
        <v>0</v>
      </c>
      <c r="AT234" s="89" t="n">
        <v>0</v>
      </c>
      <c r="AU234" s="89" t="n">
        <v>0</v>
      </c>
      <c r="AV234" s="89" t="n">
        <v>0</v>
      </c>
      <c r="AW234" s="89" t="n">
        <v>19</v>
      </c>
      <c r="AX234" s="89" t="n">
        <v>1440</v>
      </c>
      <c r="AY234" s="89" t="n">
        <v>0</v>
      </c>
      <c r="BA234" s="89" t="n">
        <v>993</v>
      </c>
      <c r="BB234" s="89" t="n">
        <v>985</v>
      </c>
      <c r="BC234" s="89" t="n">
        <v>997</v>
      </c>
      <c r="BD234" s="107" t="n">
        <f aca="false">BB234-BA234</f>
        <v>-8</v>
      </c>
      <c r="BE234" s="107" t="n">
        <f aca="false">AP234</f>
        <v>8672.86710755308</v>
      </c>
      <c r="BF234" s="159" t="n">
        <f aca="false">BC234/24</f>
        <v>41.5416666666667</v>
      </c>
      <c r="BG234" s="166" t="n">
        <v>0</v>
      </c>
      <c r="BH234" s="166" t="n">
        <v>0</v>
      </c>
      <c r="BI234" s="167" t="n">
        <v>24</v>
      </c>
      <c r="BJ234" s="167" t="n">
        <v>26.9</v>
      </c>
      <c r="BK234" s="167" t="n">
        <v>22.1</v>
      </c>
      <c r="BL234" s="167" t="n">
        <v>23.36</v>
      </c>
      <c r="BM234" s="168" t="n">
        <v>982.1</v>
      </c>
      <c r="BN234" s="168" t="n">
        <v>50.13</v>
      </c>
      <c r="BO234" s="169" t="n">
        <v>0.9334</v>
      </c>
      <c r="BP234" s="108" t="n">
        <v>95.55</v>
      </c>
      <c r="BQ234" s="108" t="n">
        <v>86.63</v>
      </c>
      <c r="BR234" s="114"/>
      <c r="BS234" s="115" t="n">
        <v>12740</v>
      </c>
      <c r="BT234" s="115" t="n">
        <v>12632</v>
      </c>
      <c r="BU234" s="116" t="n">
        <f aca="false">BT234-BS234</f>
        <v>-108</v>
      </c>
      <c r="BV234" s="107" t="n">
        <f aca="false">BG234+BH234</f>
        <v>0</v>
      </c>
      <c r="BW234" s="168" t="n">
        <v>0</v>
      </c>
      <c r="BX234" s="168" t="n">
        <v>0</v>
      </c>
      <c r="BY234" s="168"/>
      <c r="BZ234" s="254" t="n">
        <v>24</v>
      </c>
      <c r="CA234" s="254" t="n">
        <v>8.3</v>
      </c>
    </row>
    <row r="235" customFormat="false" ht="13.8" hidden="false" customHeight="false" outlineLevel="0" collapsed="false">
      <c r="A235" s="226"/>
      <c r="B235" s="85" t="n">
        <v>42965</v>
      </c>
      <c r="C235" s="86" t="n">
        <v>93</v>
      </c>
      <c r="D235" s="214" t="n">
        <v>0.655</v>
      </c>
      <c r="E235" s="170" t="n">
        <v>102</v>
      </c>
      <c r="F235" s="170" t="n">
        <v>84</v>
      </c>
      <c r="G235" s="88" t="n">
        <v>24</v>
      </c>
      <c r="H235" s="88" t="n">
        <v>0</v>
      </c>
      <c r="I235" s="88" t="n">
        <v>24</v>
      </c>
      <c r="J235" s="88" t="n">
        <v>0</v>
      </c>
      <c r="K235" s="90" t="n">
        <v>0</v>
      </c>
      <c r="L235" s="90" t="n">
        <v>0</v>
      </c>
      <c r="M235" s="90" t="n">
        <v>0</v>
      </c>
      <c r="N235" s="90" t="n">
        <v>0</v>
      </c>
      <c r="O235" s="90" t="n">
        <v>0</v>
      </c>
      <c r="P235" s="90" t="n">
        <v>0</v>
      </c>
      <c r="Q235" s="164" t="n">
        <v>3470</v>
      </c>
      <c r="R235" s="91" t="n">
        <v>2937</v>
      </c>
      <c r="S235" s="171" t="n">
        <v>2937</v>
      </c>
      <c r="T235" s="92" t="n">
        <v>2868</v>
      </c>
      <c r="U235" s="92" t="n">
        <v>2967</v>
      </c>
      <c r="V235" s="88" t="n">
        <v>41</v>
      </c>
      <c r="W235" s="88" t="n">
        <v>0</v>
      </c>
      <c r="X235" s="88" t="n">
        <v>41</v>
      </c>
      <c r="Y235" s="88" t="n">
        <v>0</v>
      </c>
      <c r="Z235" s="88" t="n">
        <v>60</v>
      </c>
      <c r="AA235" s="88" t="n">
        <v>0</v>
      </c>
      <c r="AB235" s="93" t="n">
        <f aca="false">U235-T235+AY235</f>
        <v>99</v>
      </c>
      <c r="AC235" s="94" t="n">
        <f aca="false">T235-S235</f>
        <v>-69</v>
      </c>
      <c r="AD235" s="89" t="n">
        <v>127</v>
      </c>
      <c r="AE235" s="95" t="n">
        <f aca="false">IF(AD235&gt;0, U235/(AD235*24),"no data")</f>
        <v>0.973425196850394</v>
      </c>
      <c r="AF235" s="96" t="n">
        <f aca="false">IF(Q235&gt;0,Q235/24,"no data")</f>
        <v>144.583333333333</v>
      </c>
      <c r="AG235" s="95" t="n">
        <f aca="false">IF(T235&gt;0,(T235/Q235),"no data")</f>
        <v>0.826512968299712</v>
      </c>
      <c r="AH235" s="97" t="n">
        <f aca="false">(1440-((V235*W235)+(X235*Y235)+(Z235*AA235))/(V235+X235+Z235))/1440</f>
        <v>1</v>
      </c>
      <c r="AI235" s="98" t="n">
        <f aca="false">IF(T235&gt;0,(1440-((W235*V235+AS235*AT235)+(Y235*X235+AU235*AV235)+(Z235*AA235+AW235*AX235))/(V235+X235+Z235))/1440,"no data")</f>
        <v>0.873239436619718</v>
      </c>
      <c r="AJ235" s="251" t="n">
        <v>8.015</v>
      </c>
      <c r="AK235" s="251" t="n">
        <v>137.61</v>
      </c>
      <c r="AL235" s="101" t="n">
        <f aca="false">AJ235*AK235</f>
        <v>1102.94415</v>
      </c>
      <c r="AM235" s="251" t="n">
        <v>25.332</v>
      </c>
      <c r="AN235" s="88" t="n">
        <v>945</v>
      </c>
      <c r="AO235" s="103" t="n">
        <f aca="false">AM235*AN235</f>
        <v>23938.74</v>
      </c>
      <c r="AP235" s="104" t="n">
        <f aca="false">IF(T235&gt;0,((((AJ235*AK235)+(AM235*AN235))/(T235*1000))*1000000),"no data")</f>
        <v>8731.41009414226</v>
      </c>
      <c r="AQ235" s="101" t="n">
        <f aca="false">R235/24</f>
        <v>122.375</v>
      </c>
      <c r="AR235" s="101"/>
      <c r="AS235" s="88" t="n">
        <v>0</v>
      </c>
      <c r="AT235" s="106" t="n">
        <v>0</v>
      </c>
      <c r="AU235" s="106" t="n">
        <v>0</v>
      </c>
      <c r="AV235" s="88" t="n">
        <v>0</v>
      </c>
      <c r="AW235" s="106" t="n">
        <v>18</v>
      </c>
      <c r="AX235" s="88" t="n">
        <v>1440</v>
      </c>
      <c r="AY235" s="88" t="n">
        <v>0</v>
      </c>
      <c r="BA235" s="107" t="n">
        <v>989</v>
      </c>
      <c r="BB235" s="107" t="n">
        <v>982</v>
      </c>
      <c r="BC235" s="107" t="n">
        <v>996</v>
      </c>
      <c r="BD235" s="107" t="n">
        <f aca="false">BB235-BA235</f>
        <v>-7</v>
      </c>
      <c r="BE235" s="107" t="n">
        <f aca="false">AP235</f>
        <v>8731.41009414226</v>
      </c>
      <c r="BF235" s="159" t="n">
        <f aca="false">BC235/24</f>
        <v>41.5</v>
      </c>
      <c r="BG235" s="109" t="n">
        <v>0</v>
      </c>
      <c r="BH235" s="110" t="n">
        <v>0</v>
      </c>
      <c r="BI235" s="111" t="n">
        <v>24</v>
      </c>
      <c r="BJ235" s="112" t="n">
        <v>26.8</v>
      </c>
      <c r="BK235" s="112" t="n">
        <v>22.1</v>
      </c>
      <c r="BL235" s="112" t="n">
        <v>23.2</v>
      </c>
      <c r="BM235" s="112" t="n">
        <v>982.83</v>
      </c>
      <c r="BN235" s="111" t="n">
        <v>50.1</v>
      </c>
      <c r="BO235" s="113" t="n">
        <v>0.9339</v>
      </c>
      <c r="BP235" s="108" t="n">
        <v>95.4</v>
      </c>
      <c r="BQ235" s="108" t="n">
        <v>86.6</v>
      </c>
      <c r="BR235" s="114"/>
      <c r="BS235" s="115" t="n">
        <v>12740.1</v>
      </c>
      <c r="BT235" s="115" t="n">
        <v>12652</v>
      </c>
      <c r="BU235" s="116" t="n">
        <f aca="false">BT235-BS235</f>
        <v>-88.1000000000004</v>
      </c>
      <c r="BV235" s="107" t="n">
        <f aca="false">BG235+BH235</f>
        <v>0</v>
      </c>
      <c r="BW235" s="108" t="n">
        <v>0</v>
      </c>
      <c r="BX235" s="108" t="n">
        <v>0</v>
      </c>
      <c r="BY235" s="108"/>
      <c r="BZ235" s="108" t="n">
        <v>24</v>
      </c>
      <c r="CA235" s="108" t="n">
        <v>3.7</v>
      </c>
    </row>
    <row r="236" customFormat="false" ht="13.8" hidden="false" customHeight="false" outlineLevel="0" collapsed="false">
      <c r="A236" s="226"/>
      <c r="B236" s="85" t="n">
        <v>42966</v>
      </c>
      <c r="C236" s="86" t="n">
        <v>92.7</v>
      </c>
      <c r="D236" s="214" t="n">
        <v>0.646</v>
      </c>
      <c r="E236" s="89" t="n">
        <v>103</v>
      </c>
      <c r="F236" s="89" t="n">
        <v>83</v>
      </c>
      <c r="G236" s="88" t="n">
        <v>24</v>
      </c>
      <c r="H236" s="88" t="n">
        <v>0</v>
      </c>
      <c r="I236" s="88" t="n">
        <v>24</v>
      </c>
      <c r="J236" s="88" t="n">
        <v>0</v>
      </c>
      <c r="K236" s="90" t="n">
        <v>0</v>
      </c>
      <c r="L236" s="90" t="n">
        <v>0</v>
      </c>
      <c r="M236" s="90" t="n">
        <v>0</v>
      </c>
      <c r="N236" s="90" t="n">
        <v>0</v>
      </c>
      <c r="O236" s="90" t="n">
        <v>0</v>
      </c>
      <c r="P236" s="90" t="n">
        <v>0</v>
      </c>
      <c r="Q236" s="164" t="n">
        <v>3473</v>
      </c>
      <c r="R236" s="91" t="n">
        <v>2946</v>
      </c>
      <c r="S236" s="91" t="n">
        <v>2946</v>
      </c>
      <c r="T236" s="92" t="n">
        <v>2874</v>
      </c>
      <c r="U236" s="92" t="n">
        <v>2974</v>
      </c>
      <c r="V236" s="88" t="n">
        <v>41</v>
      </c>
      <c r="W236" s="89" t="n">
        <v>0</v>
      </c>
      <c r="X236" s="89" t="n">
        <v>41</v>
      </c>
      <c r="Y236" s="89" t="n">
        <v>0</v>
      </c>
      <c r="Z236" s="89" t="n">
        <v>60</v>
      </c>
      <c r="AA236" s="89" t="n">
        <v>0</v>
      </c>
      <c r="AB236" s="93" t="n">
        <f aca="false">U236-T236+AY236</f>
        <v>100</v>
      </c>
      <c r="AC236" s="94" t="n">
        <f aca="false">T236-S236</f>
        <v>-72</v>
      </c>
      <c r="AD236" s="89" t="n">
        <v>126</v>
      </c>
      <c r="AE236" s="95" t="n">
        <f aca="false">IF(AD236&gt;0, U236/(AD236*24),"no data")</f>
        <v>0.983465608465608</v>
      </c>
      <c r="AF236" s="96" t="n">
        <f aca="false">IF(Q236&gt;0,Q236/24,"no data")</f>
        <v>144.708333333333</v>
      </c>
      <c r="AG236" s="95" t="n">
        <f aca="false">IF(T236&gt;0,(T236/Q236),"no data")</f>
        <v>0.827526634033976</v>
      </c>
      <c r="AH236" s="97" t="n">
        <f aca="false">(1440-((V236*W236)+(X236*Y236)+(Z236*AA236))/(V236+X236+Z236))/1440</f>
        <v>1</v>
      </c>
      <c r="AI236" s="98" t="n">
        <f aca="false">IF(T236&gt;0,(1440-((W236*V236+AS236*AT236)+(Y236*X236+AU236*AV236)+(Z236*AA236+AW236*AX236))/(V236+X236+Z236))/1440,"no data")</f>
        <v>0.873239436619718</v>
      </c>
      <c r="AJ236" s="251" t="n">
        <v>8.025</v>
      </c>
      <c r="AK236" s="251" t="n">
        <v>137.82</v>
      </c>
      <c r="AL236" s="101" t="n">
        <f aca="false">AJ236*AK236</f>
        <v>1106.0055</v>
      </c>
      <c r="AM236" s="251" t="n">
        <v>25.341</v>
      </c>
      <c r="AN236" s="88" t="n">
        <v>946</v>
      </c>
      <c r="AO236" s="103" t="n">
        <f aca="false">AM236*AN236</f>
        <v>23972.586</v>
      </c>
      <c r="AP236" s="104" t="n">
        <f aca="false">IF(T236&gt;0,((((AJ236*AK236)+(AM236*AN236))/(T236*1000))*1000000),"no data")</f>
        <v>8726.02348643006</v>
      </c>
      <c r="AQ236" s="101" t="n">
        <f aca="false">R236/24</f>
        <v>122.75</v>
      </c>
      <c r="AR236" s="101"/>
      <c r="AS236" s="88" t="n">
        <v>0</v>
      </c>
      <c r="AT236" s="106" t="n">
        <v>0</v>
      </c>
      <c r="AU236" s="106" t="n">
        <v>0</v>
      </c>
      <c r="AV236" s="88" t="n">
        <v>0</v>
      </c>
      <c r="AW236" s="106" t="n">
        <v>18</v>
      </c>
      <c r="AX236" s="88" t="n">
        <v>1440</v>
      </c>
      <c r="AY236" s="88" t="n">
        <v>0</v>
      </c>
      <c r="BA236" s="107" t="n">
        <v>992</v>
      </c>
      <c r="BB236" s="107" t="n">
        <v>984</v>
      </c>
      <c r="BC236" s="107" t="n">
        <v>998</v>
      </c>
      <c r="BD236" s="107" t="n">
        <f aca="false">BB236-BA236</f>
        <v>-8</v>
      </c>
      <c r="BE236" s="107" t="n">
        <f aca="false">AP236</f>
        <v>8726.02348643006</v>
      </c>
      <c r="BF236" s="159" t="n">
        <f aca="false">BC236/24</f>
        <v>41.5833333333333</v>
      </c>
      <c r="BG236" s="109" t="n">
        <v>0</v>
      </c>
      <c r="BH236" s="110" t="n">
        <v>0</v>
      </c>
      <c r="BI236" s="111" t="n">
        <v>24</v>
      </c>
      <c r="BJ236" s="112" t="n">
        <v>26.9</v>
      </c>
      <c r="BK236" s="112" t="n">
        <v>22.2</v>
      </c>
      <c r="BL236" s="112" t="n">
        <v>23.2</v>
      </c>
      <c r="BM236" s="112" t="n">
        <v>984.88</v>
      </c>
      <c r="BN236" s="111" t="n">
        <v>50.17</v>
      </c>
      <c r="BO236" s="113" t="n">
        <v>0.934</v>
      </c>
      <c r="BP236" s="108" t="n">
        <v>95.2</v>
      </c>
      <c r="BQ236" s="108" t="n">
        <v>86.5</v>
      </c>
      <c r="BR236" s="114"/>
      <c r="BS236" s="115" t="n">
        <v>12735</v>
      </c>
      <c r="BT236" s="115" t="n">
        <v>12662</v>
      </c>
      <c r="BU236" s="116" t="n">
        <f aca="false">BT236-BS236</f>
        <v>-73</v>
      </c>
      <c r="BV236" s="107" t="n">
        <f aca="false">BG236+BH236</f>
        <v>0</v>
      </c>
      <c r="BW236" s="108" t="n">
        <v>0</v>
      </c>
      <c r="BX236" s="108" t="n">
        <v>0</v>
      </c>
      <c r="BY236" s="108"/>
      <c r="BZ236" s="108" t="n">
        <v>24</v>
      </c>
      <c r="CA236" s="108" t="n">
        <v>9.5</v>
      </c>
    </row>
    <row r="237" customFormat="false" ht="12.75" hidden="false" customHeight="true" outlineLevel="0" collapsed="false">
      <c r="A237" s="252" t="s">
        <v>120</v>
      </c>
      <c r="B237" s="124" t="n">
        <v>42967</v>
      </c>
      <c r="C237" s="125" t="n">
        <v>90.2</v>
      </c>
      <c r="D237" s="126" t="n">
        <v>0.738</v>
      </c>
      <c r="E237" s="128" t="n">
        <v>98</v>
      </c>
      <c r="F237" s="128" t="n">
        <v>84</v>
      </c>
      <c r="G237" s="128" t="n">
        <v>24</v>
      </c>
      <c r="H237" s="128" t="n">
        <v>0</v>
      </c>
      <c r="I237" s="128" t="n">
        <v>24</v>
      </c>
      <c r="J237" s="128" t="n">
        <v>0</v>
      </c>
      <c r="K237" s="172" t="n">
        <v>0</v>
      </c>
      <c r="L237" s="172" t="n">
        <v>0</v>
      </c>
      <c r="M237" s="172" t="n">
        <v>0</v>
      </c>
      <c r="N237" s="172" t="n">
        <v>0</v>
      </c>
      <c r="O237" s="172" t="n">
        <v>0</v>
      </c>
      <c r="P237" s="172" t="n">
        <v>0</v>
      </c>
      <c r="Q237" s="173" t="n">
        <v>3495</v>
      </c>
      <c r="R237" s="131" t="n">
        <v>2928</v>
      </c>
      <c r="S237" s="131" t="n">
        <v>2928</v>
      </c>
      <c r="T237" s="132" t="n">
        <v>2859</v>
      </c>
      <c r="U237" s="132" t="n">
        <v>2957</v>
      </c>
      <c r="V237" s="128" t="n">
        <v>41</v>
      </c>
      <c r="W237" s="128" t="n">
        <v>0</v>
      </c>
      <c r="X237" s="128" t="n">
        <v>41</v>
      </c>
      <c r="Y237" s="128" t="n">
        <v>0</v>
      </c>
      <c r="Z237" s="128" t="n">
        <v>60</v>
      </c>
      <c r="AA237" s="128" t="n">
        <v>0</v>
      </c>
      <c r="AB237" s="133" t="n">
        <f aca="false">U237-T237+AY237</f>
        <v>98</v>
      </c>
      <c r="AC237" s="134" t="n">
        <f aca="false">T237-S237</f>
        <v>-69</v>
      </c>
      <c r="AD237" s="128" t="n">
        <v>125</v>
      </c>
      <c r="AE237" s="135" t="n">
        <f aca="false">IF(AD237&gt;0, U237/(AD237*24),"no data")</f>
        <v>0.985666666666667</v>
      </c>
      <c r="AF237" s="136" t="n">
        <f aca="false">IF(Q237&gt;0,Q237/24,"no data")</f>
        <v>145.625</v>
      </c>
      <c r="AG237" s="135" t="n">
        <f aca="false">IF(T237&gt;0,(T237/Q237),"no data")</f>
        <v>0.818025751072961</v>
      </c>
      <c r="AH237" s="137" t="n">
        <f aca="false">(1440-((V237*W237)+(X237*Y237)+(Z237*AA237))/(V237+X237+Z237))/1440</f>
        <v>1</v>
      </c>
      <c r="AI237" s="138" t="n">
        <f aca="false">IF(T237&gt;0,(1440-((W237*V237+AS237*AT237)+(Y237*X237+AU237*AV237)+(Z237*AA237+AW237*AX237))/(V237+X237+Z237))/1440,"no data")</f>
        <v>0.866197183098592</v>
      </c>
      <c r="AJ237" s="253" t="n">
        <v>8.002</v>
      </c>
      <c r="AK237" s="253" t="n">
        <v>136.9</v>
      </c>
      <c r="AL237" s="154" t="n">
        <f aca="false">AJ237*AK237</f>
        <v>1095.4738</v>
      </c>
      <c r="AM237" s="253" t="n">
        <v>25.119</v>
      </c>
      <c r="AN237" s="127" t="n">
        <v>945.6</v>
      </c>
      <c r="AO237" s="140" t="n">
        <f aca="false">AM237*AN237</f>
        <v>23752.5264</v>
      </c>
      <c r="AP237" s="141" t="n">
        <f aca="false">IF(T237&gt;0,((((AJ237*AK237)+(AM237*AN237))/(T237*1000))*1000000),"no data")</f>
        <v>8691.15082196572</v>
      </c>
      <c r="AQ237" s="154" t="n">
        <f aca="false">R237/24</f>
        <v>122</v>
      </c>
      <c r="AR237" s="154"/>
      <c r="AS237" s="127" t="n">
        <v>0</v>
      </c>
      <c r="AT237" s="144" t="n">
        <v>0</v>
      </c>
      <c r="AU237" s="144" t="n">
        <v>0</v>
      </c>
      <c r="AV237" s="127" t="n">
        <v>0</v>
      </c>
      <c r="AW237" s="144" t="n">
        <v>19</v>
      </c>
      <c r="AX237" s="127" t="n">
        <v>1440</v>
      </c>
      <c r="AY237" s="127" t="n">
        <v>0</v>
      </c>
      <c r="BA237" s="145" t="n">
        <v>988</v>
      </c>
      <c r="BB237" s="145" t="n">
        <v>977</v>
      </c>
      <c r="BC237" s="145" t="n">
        <v>992</v>
      </c>
      <c r="BD237" s="145" t="n">
        <f aca="false">BB237-BA237</f>
        <v>-11</v>
      </c>
      <c r="BE237" s="145" t="n">
        <f aca="false">AP237</f>
        <v>8691.15082196572</v>
      </c>
      <c r="BF237" s="147" t="n">
        <f aca="false">BC237/24</f>
        <v>41.3333333333333</v>
      </c>
      <c r="BG237" s="174" t="n">
        <v>0</v>
      </c>
      <c r="BH237" s="175" t="n">
        <v>0</v>
      </c>
      <c r="BI237" s="176" t="n">
        <v>24</v>
      </c>
      <c r="BJ237" s="177" t="n">
        <v>26.8</v>
      </c>
      <c r="BK237" s="177" t="n">
        <v>22.1</v>
      </c>
      <c r="BL237" s="177" t="n">
        <v>23.2</v>
      </c>
      <c r="BM237" s="177" t="n">
        <v>986.2</v>
      </c>
      <c r="BN237" s="177" t="n">
        <v>50.14</v>
      </c>
      <c r="BO237" s="178" t="n">
        <v>0.9342</v>
      </c>
      <c r="BP237" s="177" t="n">
        <v>95.7</v>
      </c>
      <c r="BQ237" s="177" t="n">
        <v>86.7</v>
      </c>
      <c r="BR237" s="176"/>
      <c r="BS237" s="177" t="n">
        <v>12741</v>
      </c>
      <c r="BT237" s="177" t="n">
        <v>12678</v>
      </c>
      <c r="BU237" s="116" t="n">
        <f aca="false">BT237-BS237</f>
        <v>-63</v>
      </c>
      <c r="BV237" s="145" t="n">
        <f aca="false">BG237+BH237</f>
        <v>0</v>
      </c>
      <c r="BW237" s="147" t="n">
        <v>0</v>
      </c>
      <c r="BX237" s="147" t="n">
        <v>0</v>
      </c>
      <c r="BY237" s="147"/>
      <c r="BZ237" s="147" t="n">
        <v>24</v>
      </c>
      <c r="CA237" s="147" t="n">
        <v>10.82</v>
      </c>
    </row>
    <row r="238" customFormat="false" ht="13.8" hidden="false" customHeight="false" outlineLevel="0" collapsed="false">
      <c r="A238" s="252"/>
      <c r="B238" s="124" t="n">
        <v>42968</v>
      </c>
      <c r="C238" s="125" t="n">
        <v>92.4</v>
      </c>
      <c r="D238" s="126" t="n">
        <v>0.693</v>
      </c>
      <c r="E238" s="128" t="n">
        <v>99</v>
      </c>
      <c r="F238" s="128" t="n">
        <v>84</v>
      </c>
      <c r="G238" s="128" t="n">
        <v>24</v>
      </c>
      <c r="H238" s="128" t="n">
        <v>0</v>
      </c>
      <c r="I238" s="128" t="n">
        <v>24</v>
      </c>
      <c r="J238" s="128" t="n">
        <v>0</v>
      </c>
      <c r="K238" s="172" t="n">
        <v>0</v>
      </c>
      <c r="L238" s="172" t="n">
        <v>0</v>
      </c>
      <c r="M238" s="172" t="n">
        <v>0</v>
      </c>
      <c r="N238" s="172" t="n">
        <v>0</v>
      </c>
      <c r="O238" s="172" t="n">
        <v>12</v>
      </c>
      <c r="P238" s="172" t="n">
        <v>0</v>
      </c>
      <c r="Q238" s="173" t="n">
        <v>3470</v>
      </c>
      <c r="R238" s="131" t="n">
        <v>3120</v>
      </c>
      <c r="S238" s="131" t="n">
        <v>3120</v>
      </c>
      <c r="T238" s="132" t="n">
        <v>3049</v>
      </c>
      <c r="U238" s="132" t="n">
        <v>3159</v>
      </c>
      <c r="V238" s="128" t="n">
        <v>41</v>
      </c>
      <c r="W238" s="128" t="n">
        <v>0</v>
      </c>
      <c r="X238" s="128" t="n">
        <v>40</v>
      </c>
      <c r="Y238" s="128" t="n">
        <v>0</v>
      </c>
      <c r="Z238" s="128" t="n">
        <v>60</v>
      </c>
      <c r="AA238" s="128" t="n">
        <v>0</v>
      </c>
      <c r="AB238" s="133" t="n">
        <f aca="false">U238-T238+AY238</f>
        <v>110</v>
      </c>
      <c r="AC238" s="134" t="n">
        <f aca="false">T238-S238</f>
        <v>-71</v>
      </c>
      <c r="AD238" s="128" t="n">
        <v>141</v>
      </c>
      <c r="AE238" s="135" t="n">
        <f aca="false">IF(AD238&gt;0, U238/(AD238*24),"no data")</f>
        <v>0.933510638297872</v>
      </c>
      <c r="AF238" s="136" t="n">
        <f aca="false">IF(Q238&gt;0,Q238/24,"no data")</f>
        <v>144.583333333333</v>
      </c>
      <c r="AG238" s="135" t="n">
        <f aca="false">IF(T238&gt;0,(T238/Q238),"no data")</f>
        <v>0.878674351585014</v>
      </c>
      <c r="AH238" s="137" t="n">
        <f aca="false">(1440-((V238*W238)+(X238*Y238)+(Z238*AA238))/(V238+X238+Z238))/1440</f>
        <v>1</v>
      </c>
      <c r="AI238" s="138" t="n">
        <f aca="false">IF(T238&gt;0,(1440-((W238*V238+AS238*AT238)+(Y238*X238+AU238*AV238)+(Z238*AA238+AW238*AX238))/(V238+X238+Z238))/1440,"no data")</f>
        <v>0.932624113475177</v>
      </c>
      <c r="AJ238" s="253" t="n">
        <v>8.048</v>
      </c>
      <c r="AK238" s="253" t="n">
        <v>137.71</v>
      </c>
      <c r="AL238" s="154" t="n">
        <f aca="false">AJ238*AK238</f>
        <v>1108.29008</v>
      </c>
      <c r="AM238" s="253" t="n">
        <v>27.261</v>
      </c>
      <c r="AN238" s="127" t="n">
        <v>945</v>
      </c>
      <c r="AO238" s="140" t="n">
        <f aca="false">AM238*AN238</f>
        <v>25761.645</v>
      </c>
      <c r="AP238" s="141" t="n">
        <f aca="false">IF(T238&gt;0,((((AJ238*AK238)+(AM238*AN238))/(T238*1000))*1000000),"no data")</f>
        <v>8812.70419153821</v>
      </c>
      <c r="AQ238" s="154" t="n">
        <f aca="false">R238/24</f>
        <v>130</v>
      </c>
      <c r="AR238" s="154"/>
      <c r="AS238" s="127" t="n">
        <v>0</v>
      </c>
      <c r="AT238" s="144" t="n">
        <v>0</v>
      </c>
      <c r="AU238" s="127" t="n">
        <v>0</v>
      </c>
      <c r="AV238" s="127" t="n">
        <v>0</v>
      </c>
      <c r="AW238" s="144" t="n">
        <v>19</v>
      </c>
      <c r="AX238" s="127" t="n">
        <v>720</v>
      </c>
      <c r="AY238" s="127" t="n">
        <v>0</v>
      </c>
      <c r="BA238" s="145" t="n">
        <v>984</v>
      </c>
      <c r="BB238" s="145" t="n">
        <v>976</v>
      </c>
      <c r="BC238" s="145" t="n">
        <v>1199</v>
      </c>
      <c r="BD238" s="145" t="n">
        <f aca="false">BB238-BA238</f>
        <v>-8</v>
      </c>
      <c r="BE238" s="145" t="n">
        <f aca="false">AP238</f>
        <v>8812.70419153821</v>
      </c>
      <c r="BF238" s="147" t="n">
        <f aca="false">BC238/24</f>
        <v>49.9583333333333</v>
      </c>
      <c r="BG238" s="174" t="n">
        <v>1.229</v>
      </c>
      <c r="BH238" s="175" t="n">
        <v>1.217</v>
      </c>
      <c r="BI238" s="176" t="n">
        <v>22.84</v>
      </c>
      <c r="BJ238" s="177" t="n">
        <v>26.74</v>
      </c>
      <c r="BK238" s="177" t="n">
        <v>22.13</v>
      </c>
      <c r="BL238" s="177" t="n">
        <v>23.13</v>
      </c>
      <c r="BM238" s="179" t="n">
        <v>984.5</v>
      </c>
      <c r="BN238" s="177" t="n">
        <v>50.18</v>
      </c>
      <c r="BO238" s="178" t="n">
        <v>0.9337</v>
      </c>
      <c r="BP238" s="177" t="n">
        <v>95.16</v>
      </c>
      <c r="BQ238" s="177" t="n">
        <v>86.54</v>
      </c>
      <c r="BR238" s="176" t="n">
        <v>178</v>
      </c>
      <c r="BS238" s="177" t="n">
        <v>12780</v>
      </c>
      <c r="BT238" s="177" t="n">
        <v>12734</v>
      </c>
      <c r="BU238" s="116" t="n">
        <f aca="false">BT238-BS238</f>
        <v>-46</v>
      </c>
      <c r="BV238" s="145" t="n">
        <f aca="false">BG238+BH238</f>
        <v>2.446</v>
      </c>
      <c r="BW238" s="147" t="n">
        <v>12</v>
      </c>
      <c r="BX238" s="147" t="n">
        <v>12</v>
      </c>
      <c r="BY238" s="147"/>
      <c r="BZ238" s="147" t="n">
        <v>23.08</v>
      </c>
      <c r="CA238" s="147" t="n">
        <v>11.2</v>
      </c>
    </row>
    <row r="239" customFormat="false" ht="13.8" hidden="false" customHeight="false" outlineLevel="0" collapsed="false">
      <c r="A239" s="252"/>
      <c r="B239" s="124" t="n">
        <v>42969</v>
      </c>
      <c r="C239" s="125" t="n">
        <v>93.4</v>
      </c>
      <c r="D239" s="126" t="n">
        <v>0.673</v>
      </c>
      <c r="E239" s="128" t="n">
        <v>101</v>
      </c>
      <c r="F239" s="128" t="n">
        <v>85</v>
      </c>
      <c r="G239" s="128" t="n">
        <v>24</v>
      </c>
      <c r="H239" s="128" t="n">
        <v>0</v>
      </c>
      <c r="I239" s="128" t="n">
        <v>24</v>
      </c>
      <c r="J239" s="128" t="n">
        <v>0</v>
      </c>
      <c r="K239" s="172" t="n">
        <v>0</v>
      </c>
      <c r="L239" s="172" t="n">
        <v>0</v>
      </c>
      <c r="M239" s="172" t="n">
        <v>0</v>
      </c>
      <c r="N239" s="172" t="n">
        <v>0</v>
      </c>
      <c r="O239" s="172" t="n">
        <v>12</v>
      </c>
      <c r="P239" s="172" t="n">
        <v>0</v>
      </c>
      <c r="Q239" s="173" t="n">
        <v>3461</v>
      </c>
      <c r="R239" s="131" t="n">
        <v>3067</v>
      </c>
      <c r="S239" s="131" t="n">
        <v>3067</v>
      </c>
      <c r="T239" s="132" t="n">
        <v>2990</v>
      </c>
      <c r="U239" s="132" t="n">
        <v>3099</v>
      </c>
      <c r="V239" s="128" t="n">
        <v>39</v>
      </c>
      <c r="W239" s="128" t="n">
        <v>0</v>
      </c>
      <c r="X239" s="128" t="n">
        <v>40</v>
      </c>
      <c r="Y239" s="128" t="n">
        <v>0</v>
      </c>
      <c r="Z239" s="128" t="n">
        <v>60</v>
      </c>
      <c r="AA239" s="128" t="n">
        <v>0</v>
      </c>
      <c r="AB239" s="133" t="n">
        <f aca="false">U239-T239+AY239</f>
        <v>109</v>
      </c>
      <c r="AC239" s="134" t="n">
        <f aca="false">T239-S239</f>
        <v>-77</v>
      </c>
      <c r="AD239" s="128" t="n">
        <v>141</v>
      </c>
      <c r="AE239" s="135" t="n">
        <f aca="false">IF(AD239&gt;0, U239/(AD239*24),"no data")</f>
        <v>0.915780141843972</v>
      </c>
      <c r="AF239" s="136" t="n">
        <f aca="false">IF(Q239&gt;0,Q239/24,"no data")</f>
        <v>144.208333333333</v>
      </c>
      <c r="AG239" s="135" t="n">
        <f aca="false">IF(T239&gt;0,(T239/Q239),"no data")</f>
        <v>0.863912164114418</v>
      </c>
      <c r="AH239" s="137" t="n">
        <f aca="false">(1440-((V239*W239)+(X239*Y239)+(Z239*AA239))/(V239+X239+Z239))/1440</f>
        <v>1</v>
      </c>
      <c r="AI239" s="138" t="n">
        <f aca="false">IF(T239&gt;0,(1440-((W239*V239+AS239*AT239)+(Y239*X239+AU239*AV239)+(Z239*AA239+AW239*AX239))/(V239+X239+Z239))/1440,"no data")</f>
        <v>0.931654676258993</v>
      </c>
      <c r="AJ239" s="253" t="n">
        <v>8.05</v>
      </c>
      <c r="AK239" s="253" t="n">
        <v>139.22</v>
      </c>
      <c r="AL239" s="154" t="n">
        <f aca="false">AJ239*AK239</f>
        <v>1120.721</v>
      </c>
      <c r="AM239" s="253" t="n">
        <v>26.735</v>
      </c>
      <c r="AN239" s="127" t="n">
        <v>945.5</v>
      </c>
      <c r="AO239" s="140" t="n">
        <f aca="false">AM239*AN239</f>
        <v>25277.9425</v>
      </c>
      <c r="AP239" s="141" t="n">
        <f aca="false">IF(T239&gt;0,((((AJ239*AK239)+(AM239*AN239))/(T239*1000))*1000000),"no data")</f>
        <v>8828.98444816054</v>
      </c>
      <c r="AQ239" s="154" t="n">
        <f aca="false">R239/24</f>
        <v>127.791666666667</v>
      </c>
      <c r="AR239" s="154"/>
      <c r="AS239" s="127" t="n">
        <v>0</v>
      </c>
      <c r="AT239" s="144" t="n">
        <v>0</v>
      </c>
      <c r="AU239" s="144" t="n">
        <v>0</v>
      </c>
      <c r="AV239" s="127" t="n">
        <v>0</v>
      </c>
      <c r="AW239" s="144" t="n">
        <v>19</v>
      </c>
      <c r="AX239" s="127" t="n">
        <v>720</v>
      </c>
      <c r="AY239" s="127" t="n">
        <v>0</v>
      </c>
      <c r="BA239" s="145" t="n">
        <v>932</v>
      </c>
      <c r="BB239" s="145" t="n">
        <v>971</v>
      </c>
      <c r="BC239" s="145" t="n">
        <v>1196</v>
      </c>
      <c r="BD239" s="145" t="n">
        <f aca="false">BB239-BA239</f>
        <v>39</v>
      </c>
      <c r="BE239" s="145" t="n">
        <f aca="false">AP239</f>
        <v>8828.98444816054</v>
      </c>
      <c r="BF239" s="147" t="n">
        <f aca="false">BC239/24</f>
        <v>49.8333333333333</v>
      </c>
      <c r="BG239" s="174" t="n">
        <v>1.246</v>
      </c>
      <c r="BH239" s="175" t="n">
        <v>1.246</v>
      </c>
      <c r="BI239" s="176" t="n">
        <v>11.83</v>
      </c>
      <c r="BJ239" s="177" t="n">
        <v>25.71</v>
      </c>
      <c r="BK239" s="177" t="n">
        <v>21.99</v>
      </c>
      <c r="BL239" s="177" t="n">
        <v>23.09</v>
      </c>
      <c r="BM239" s="179" t="n">
        <v>984.21</v>
      </c>
      <c r="BN239" s="176" t="n">
        <v>50.13</v>
      </c>
      <c r="BO239" s="178" t="n">
        <v>0.9329</v>
      </c>
      <c r="BP239" s="177" t="n">
        <v>90.84</v>
      </c>
      <c r="BQ239" s="177" t="n">
        <v>86.49</v>
      </c>
      <c r="BR239" s="176"/>
      <c r="BS239" s="177" t="n">
        <v>12967</v>
      </c>
      <c r="BT239" s="177" t="n">
        <v>12725</v>
      </c>
      <c r="BU239" s="116" t="n">
        <f aca="false">BT239-BS239</f>
        <v>-242</v>
      </c>
      <c r="BV239" s="145" t="n">
        <f aca="false">BG239+BH239</f>
        <v>2.492</v>
      </c>
      <c r="BW239" s="147" t="n">
        <v>12</v>
      </c>
      <c r="BX239" s="147" t="n">
        <v>12</v>
      </c>
      <c r="BY239" s="147"/>
      <c r="BZ239" s="147" t="n">
        <v>11.83</v>
      </c>
      <c r="CA239" s="147" t="n">
        <v>2.05</v>
      </c>
    </row>
    <row r="240" customFormat="false" ht="13.8" hidden="false" customHeight="false" outlineLevel="0" collapsed="false">
      <c r="A240" s="252"/>
      <c r="B240" s="124" t="n">
        <v>42970</v>
      </c>
      <c r="C240" s="125" t="n">
        <v>93.6</v>
      </c>
      <c r="D240" s="126" t="n">
        <v>0.683</v>
      </c>
      <c r="E240" s="128" t="n">
        <v>102</v>
      </c>
      <c r="F240" s="128" t="n">
        <v>85</v>
      </c>
      <c r="G240" s="128" t="n">
        <v>24</v>
      </c>
      <c r="H240" s="128" t="n">
        <v>0</v>
      </c>
      <c r="I240" s="128" t="n">
        <v>24</v>
      </c>
      <c r="J240" s="128" t="n">
        <v>0</v>
      </c>
      <c r="K240" s="172" t="n">
        <v>0</v>
      </c>
      <c r="L240" s="172" t="n">
        <v>0</v>
      </c>
      <c r="M240" s="172" t="n">
        <v>0</v>
      </c>
      <c r="N240" s="172" t="n">
        <v>0</v>
      </c>
      <c r="O240" s="172" t="n">
        <v>12</v>
      </c>
      <c r="P240" s="172" t="n">
        <v>0</v>
      </c>
      <c r="Q240" s="173" t="n">
        <v>3458</v>
      </c>
      <c r="R240" s="131" t="n">
        <v>3076</v>
      </c>
      <c r="S240" s="131" t="n">
        <v>3076</v>
      </c>
      <c r="T240" s="132" t="n">
        <v>2997</v>
      </c>
      <c r="U240" s="132" t="n">
        <v>3104</v>
      </c>
      <c r="V240" s="128" t="n">
        <v>39</v>
      </c>
      <c r="W240" s="128" t="n">
        <v>0</v>
      </c>
      <c r="X240" s="128" t="n">
        <v>40</v>
      </c>
      <c r="Y240" s="128" t="n">
        <v>0</v>
      </c>
      <c r="Z240" s="128" t="n">
        <v>60</v>
      </c>
      <c r="AA240" s="128" t="n">
        <v>0</v>
      </c>
      <c r="AB240" s="133" t="n">
        <f aca="false">U240-T240+AY240</f>
        <v>107</v>
      </c>
      <c r="AC240" s="134" t="n">
        <f aca="false">T240-S240</f>
        <v>-79</v>
      </c>
      <c r="AD240" s="128" t="n">
        <v>140</v>
      </c>
      <c r="AE240" s="135" t="n">
        <f aca="false">IF(AD240&gt;0, U240/(AD240*24),"no data")</f>
        <v>0.923809523809524</v>
      </c>
      <c r="AF240" s="136" t="n">
        <f aca="false">IF(Q240&gt;0,Q240/24,"no data")</f>
        <v>144.083333333333</v>
      </c>
      <c r="AG240" s="135" t="n">
        <f aca="false">IF(T240&gt;0,(T240/Q240),"no data")</f>
        <v>0.866685945633314</v>
      </c>
      <c r="AH240" s="137" t="n">
        <f aca="false">(1440-((V240*W240)+(X240*Y240)+(Z240*AA240))/(V240+X240+Z240))/1440</f>
        <v>1</v>
      </c>
      <c r="AI240" s="138" t="n">
        <f aca="false">IF(T240&gt;0,(1440-((W240*V240+AS240*AT240)+(Y240*X240+AU240*AV240)+(Z240*AA240+AW240*AX240))/(V240+X240+Z240))/1440,"no data")</f>
        <v>0.931654676258993</v>
      </c>
      <c r="AJ240" s="253" t="n">
        <v>8.035</v>
      </c>
      <c r="AK240" s="253" t="n">
        <v>137.14</v>
      </c>
      <c r="AL240" s="154" t="n">
        <f aca="false">AJ240*AK240</f>
        <v>1101.9199</v>
      </c>
      <c r="AM240" s="253" t="n">
        <v>26.912</v>
      </c>
      <c r="AN240" s="127" t="n">
        <v>944.5</v>
      </c>
      <c r="AO240" s="140" t="n">
        <f aca="false">AM240*AN240</f>
        <v>25418.384</v>
      </c>
      <c r="AP240" s="141" t="n">
        <f aca="false">IF(T240&gt;0,((((AJ240*AK240)+(AM240*AN240))/(T240*1000))*1000000),"no data")</f>
        <v>8848.95025025025</v>
      </c>
      <c r="AQ240" s="154" t="n">
        <f aca="false">R240/24</f>
        <v>128.166666666667</v>
      </c>
      <c r="AR240" s="154"/>
      <c r="AS240" s="127" t="n">
        <v>0</v>
      </c>
      <c r="AT240" s="144" t="n">
        <v>0</v>
      </c>
      <c r="AU240" s="144" t="n">
        <v>0</v>
      </c>
      <c r="AV240" s="127" t="n">
        <v>0</v>
      </c>
      <c r="AW240" s="144" t="n">
        <v>19</v>
      </c>
      <c r="AX240" s="127" t="n">
        <v>720</v>
      </c>
      <c r="AY240" s="127" t="n">
        <v>0</v>
      </c>
      <c r="BA240" s="145" t="n">
        <v>943</v>
      </c>
      <c r="BB240" s="145" t="n">
        <v>968</v>
      </c>
      <c r="BC240" s="145" t="n">
        <v>1193</v>
      </c>
      <c r="BD240" s="145" t="n">
        <f aca="false">BB240-BA240</f>
        <v>25</v>
      </c>
      <c r="BE240" s="145" t="n">
        <f aca="false">AP240</f>
        <v>8848.95025025025</v>
      </c>
      <c r="BF240" s="147" t="n">
        <f aca="false">BC240/24</f>
        <v>49.7083333333333</v>
      </c>
      <c r="BG240" s="174" t="n">
        <v>1.213</v>
      </c>
      <c r="BH240" s="175" t="n">
        <v>1.213</v>
      </c>
      <c r="BI240" s="176" t="n">
        <v>14.94</v>
      </c>
      <c r="BJ240" s="177" t="n">
        <v>25.97</v>
      </c>
      <c r="BK240" s="179" t="n">
        <v>22.01</v>
      </c>
      <c r="BL240" s="177" t="n">
        <v>23.13</v>
      </c>
      <c r="BM240" s="177" t="n">
        <v>985.08</v>
      </c>
      <c r="BN240" s="177" t="n">
        <v>50.12</v>
      </c>
      <c r="BO240" s="178" t="n">
        <v>0.9339</v>
      </c>
      <c r="BP240" s="177" t="n">
        <v>91.97</v>
      </c>
      <c r="BQ240" s="176" t="n">
        <v>86.49</v>
      </c>
      <c r="BR240" s="176"/>
      <c r="BS240" s="177" t="n">
        <v>12942</v>
      </c>
      <c r="BT240" s="145" t="n">
        <v>12764</v>
      </c>
      <c r="BU240" s="116" t="n">
        <f aca="false">BT240-BS240</f>
        <v>-178</v>
      </c>
      <c r="BV240" s="145" t="n">
        <f aca="false">BG240+BH240</f>
        <v>2.426</v>
      </c>
      <c r="BW240" s="147" t="n">
        <v>12</v>
      </c>
      <c r="BX240" s="147" t="n">
        <v>12</v>
      </c>
      <c r="BY240" s="147"/>
      <c r="BZ240" s="147" t="n">
        <v>15.17</v>
      </c>
      <c r="CA240" s="147" t="n">
        <v>3.63</v>
      </c>
    </row>
    <row r="241" customFormat="false" ht="13.8" hidden="false" customHeight="false" outlineLevel="0" collapsed="false">
      <c r="A241" s="252"/>
      <c r="B241" s="124" t="n">
        <v>42971</v>
      </c>
      <c r="C241" s="125" t="n">
        <v>94.4</v>
      </c>
      <c r="D241" s="126" t="n">
        <v>0.667</v>
      </c>
      <c r="E241" s="128" t="n">
        <v>103</v>
      </c>
      <c r="F241" s="128" t="n">
        <v>86</v>
      </c>
      <c r="G241" s="128" t="n">
        <v>24</v>
      </c>
      <c r="H241" s="128" t="n">
        <v>0</v>
      </c>
      <c r="I241" s="128" t="n">
        <v>24</v>
      </c>
      <c r="J241" s="128" t="n">
        <v>0</v>
      </c>
      <c r="K241" s="156" t="n">
        <v>0</v>
      </c>
      <c r="L241" s="156" t="n">
        <v>0</v>
      </c>
      <c r="M241" s="156" t="n">
        <v>0</v>
      </c>
      <c r="N241" s="156" t="n">
        <v>0</v>
      </c>
      <c r="O241" s="156" t="n">
        <v>0</v>
      </c>
      <c r="P241" s="156" t="n">
        <v>0</v>
      </c>
      <c r="Q241" s="173" t="n">
        <v>3457</v>
      </c>
      <c r="R241" s="225" t="n">
        <v>2857</v>
      </c>
      <c r="S241" s="131" t="n">
        <v>2857</v>
      </c>
      <c r="T241" s="132" t="n">
        <v>2788</v>
      </c>
      <c r="U241" s="132" t="n">
        <v>2889</v>
      </c>
      <c r="V241" s="128" t="n">
        <v>40</v>
      </c>
      <c r="W241" s="128" t="n">
        <v>0</v>
      </c>
      <c r="X241" s="128" t="n">
        <v>40</v>
      </c>
      <c r="Y241" s="128" t="n">
        <v>0</v>
      </c>
      <c r="Z241" s="128" t="n">
        <v>60</v>
      </c>
      <c r="AA241" s="128" t="n">
        <v>0</v>
      </c>
      <c r="AB241" s="133" t="n">
        <f aca="false">U241-T241+AY241</f>
        <v>101</v>
      </c>
      <c r="AC241" s="134" t="n">
        <f aca="false">T241-S241</f>
        <v>-69</v>
      </c>
      <c r="AD241" s="128" t="n">
        <v>124</v>
      </c>
      <c r="AE241" s="135" t="n">
        <f aca="false">IF(AD241&gt;0, U241/(AD241*24),"no data")</f>
        <v>0.970766129032258</v>
      </c>
      <c r="AF241" s="136" t="n">
        <f aca="false">IF(Q241&gt;0,Q241/24,"no data")</f>
        <v>144.041666666667</v>
      </c>
      <c r="AG241" s="135" t="n">
        <f aca="false">IF(T241&gt;0,(T241/Q241),"no data")</f>
        <v>0.806479606595314</v>
      </c>
      <c r="AH241" s="137" t="n">
        <f aca="false">(1440-((V241*W241)+(X241*Y241)+(Z241*AA241))/(V241+X241+Z241))/1440</f>
        <v>1</v>
      </c>
      <c r="AI241" s="138" t="n">
        <f aca="false">IF(T241&gt;0,(1440-((W241*V241+AS241*AT241)+(Y241*X241+AU241*AV241)+(Z241*AA241+AW241*AX241))/(V241+X241+Z241))/1440,"no data")</f>
        <v>0.864285714285714</v>
      </c>
      <c r="AJ241" s="253" t="n">
        <v>8.03</v>
      </c>
      <c r="AK241" s="253" t="n">
        <v>136.96</v>
      </c>
      <c r="AL241" s="154" t="n">
        <f aca="false">AJ241*AK241</f>
        <v>1099.7888</v>
      </c>
      <c r="AM241" s="253" t="n">
        <v>24.611</v>
      </c>
      <c r="AN241" s="127" t="n">
        <v>946.6864</v>
      </c>
      <c r="AO241" s="140" t="n">
        <f aca="false">AM241*AN241</f>
        <v>23298.8989904</v>
      </c>
      <c r="AP241" s="141" t="n">
        <f aca="false">IF(T241&gt;0,((((AJ241*AK241)+(AM241*AN241))/(T241*1000))*1000000),"no data")</f>
        <v>8751.32273687231</v>
      </c>
      <c r="AQ241" s="154" t="n">
        <f aca="false">R241/24</f>
        <v>119.041666666667</v>
      </c>
      <c r="AR241" s="154"/>
      <c r="AS241" s="127" t="n">
        <v>0</v>
      </c>
      <c r="AT241" s="144" t="n">
        <v>0</v>
      </c>
      <c r="AU241" s="144" t="n">
        <v>0</v>
      </c>
      <c r="AV241" s="127" t="n">
        <v>0</v>
      </c>
      <c r="AW241" s="144" t="n">
        <v>19</v>
      </c>
      <c r="AX241" s="127" t="n">
        <v>1440</v>
      </c>
      <c r="AY241" s="127" t="n">
        <v>0</v>
      </c>
      <c r="BA241" s="145" t="n">
        <v>934</v>
      </c>
      <c r="BB241" s="145" t="n">
        <v>972</v>
      </c>
      <c r="BC241" s="145" t="n">
        <v>983</v>
      </c>
      <c r="BD241" s="145" t="n">
        <f aca="false">BB241-BA241</f>
        <v>38</v>
      </c>
      <c r="BE241" s="145" t="n">
        <f aca="false">AP241</f>
        <v>8751.32273687231</v>
      </c>
      <c r="BF241" s="147" t="n">
        <f aca="false">BC241/24</f>
        <v>40.9583333333333</v>
      </c>
      <c r="BG241" s="174" t="n">
        <v>0</v>
      </c>
      <c r="BH241" s="175" t="n">
        <v>0</v>
      </c>
      <c r="BI241" s="231" t="n">
        <v>24</v>
      </c>
      <c r="BJ241" s="176" t="n">
        <v>25.76</v>
      </c>
      <c r="BK241" s="177" t="n">
        <v>21.97</v>
      </c>
      <c r="BL241" s="177" t="n">
        <v>23.18</v>
      </c>
      <c r="BM241" s="177" t="n">
        <v>983.8</v>
      </c>
      <c r="BN241" s="176" t="n">
        <v>50.18</v>
      </c>
      <c r="BO241" s="178" t="n">
        <v>0.9339</v>
      </c>
      <c r="BP241" s="177" t="n">
        <v>91.25</v>
      </c>
      <c r="BQ241" s="176" t="n">
        <v>86.5</v>
      </c>
      <c r="BR241" s="176"/>
      <c r="BS241" s="177" t="n">
        <v>12957</v>
      </c>
      <c r="BT241" s="145" t="n">
        <v>12721</v>
      </c>
      <c r="BU241" s="116" t="n">
        <f aca="false">BT241-BS241</f>
        <v>-236</v>
      </c>
      <c r="BV241" s="145" t="n">
        <f aca="false">BG241+BH241</f>
        <v>0</v>
      </c>
      <c r="BW241" s="147" t="n">
        <v>0</v>
      </c>
      <c r="BX241" s="147" t="n">
        <v>0</v>
      </c>
      <c r="BY241" s="147"/>
      <c r="BZ241" s="147" t="n">
        <v>12.82</v>
      </c>
      <c r="CA241" s="147" t="n">
        <v>6.37</v>
      </c>
    </row>
    <row r="242" customFormat="false" ht="13.8" hidden="false" customHeight="false" outlineLevel="0" collapsed="false">
      <c r="A242" s="252"/>
      <c r="B242" s="124" t="n">
        <v>42972</v>
      </c>
      <c r="C242" s="154" t="n">
        <v>93.6</v>
      </c>
      <c r="D242" s="126" t="n">
        <v>0.651</v>
      </c>
      <c r="E242" s="127" t="n">
        <v>103</v>
      </c>
      <c r="F242" s="127" t="n">
        <v>86</v>
      </c>
      <c r="G242" s="128" t="n">
        <v>24</v>
      </c>
      <c r="H242" s="128" t="n">
        <v>0</v>
      </c>
      <c r="I242" s="128" t="n">
        <v>24</v>
      </c>
      <c r="J242" s="128" t="n">
        <v>0</v>
      </c>
      <c r="K242" s="156" t="n">
        <v>0</v>
      </c>
      <c r="L242" s="156" t="n">
        <v>0</v>
      </c>
      <c r="M242" s="156" t="n">
        <v>0</v>
      </c>
      <c r="N242" s="156" t="n">
        <v>0</v>
      </c>
      <c r="O242" s="156" t="n">
        <v>0</v>
      </c>
      <c r="P242" s="156" t="n">
        <v>0</v>
      </c>
      <c r="Q242" s="156" t="n">
        <v>3464</v>
      </c>
      <c r="R242" s="131" t="n">
        <v>2926</v>
      </c>
      <c r="S242" s="131" t="n">
        <v>2926</v>
      </c>
      <c r="T242" s="132" t="n">
        <v>2858</v>
      </c>
      <c r="U242" s="132" t="n">
        <v>2960</v>
      </c>
      <c r="V242" s="128" t="n">
        <v>41</v>
      </c>
      <c r="W242" s="128" t="n">
        <v>0</v>
      </c>
      <c r="X242" s="128" t="n">
        <v>41</v>
      </c>
      <c r="Y242" s="128" t="n">
        <v>0</v>
      </c>
      <c r="Z242" s="128" t="n">
        <v>60</v>
      </c>
      <c r="AA242" s="128" t="n">
        <v>0</v>
      </c>
      <c r="AB242" s="133" t="n">
        <f aca="false">U242-T242+AY242</f>
        <v>102</v>
      </c>
      <c r="AC242" s="134" t="n">
        <f aca="false">T242-S242</f>
        <v>-68</v>
      </c>
      <c r="AD242" s="128" t="n">
        <v>126</v>
      </c>
      <c r="AE242" s="135" t="n">
        <f aca="false">IF(AD242&gt;0, U242/(AD242*24),"no data")</f>
        <v>0.978835978835979</v>
      </c>
      <c r="AF242" s="136" t="n">
        <f aca="false">IF(Q242&gt;0,Q242/24,"no data")</f>
        <v>144.333333333333</v>
      </c>
      <c r="AG242" s="135" t="n">
        <f aca="false">IF(T242&gt;0,(T242/Q242),"no data")</f>
        <v>0.825057736720554</v>
      </c>
      <c r="AH242" s="137" t="n">
        <f aca="false">(1440-((V242*W242)+(X242*Y242)+(Z242*AA242))/(V242+X242+Z242))/1440</f>
        <v>1</v>
      </c>
      <c r="AI242" s="138" t="n">
        <f aca="false">IF(T242&gt;0,(1440-((W242*V242+AS242*AT242)+(Y242*X242+AU242*AV242)+(Z242*AA242+AW242*AX242))/(V242+X242+Z242))/1440,"no data")</f>
        <v>0.866197183098592</v>
      </c>
      <c r="AJ242" s="253" t="n">
        <v>8.02</v>
      </c>
      <c r="AK242" s="253" t="n">
        <v>133.5</v>
      </c>
      <c r="AL242" s="154" t="n">
        <f aca="false">AJ242*AK242</f>
        <v>1070.67</v>
      </c>
      <c r="AM242" s="253" t="n">
        <v>25.178</v>
      </c>
      <c r="AN242" s="127" t="n">
        <v>947</v>
      </c>
      <c r="AO242" s="140" t="n">
        <f aca="false">AM242*AN242</f>
        <v>23843.566</v>
      </c>
      <c r="AP242" s="141" t="n">
        <f aca="false">IF(T242&gt;0,((((AJ242*AK242)+(AM242*AN242))/(T242*1000))*1000000),"no data")</f>
        <v>8717.36738978307</v>
      </c>
      <c r="AQ242" s="154" t="n">
        <f aca="false">R242/24</f>
        <v>121.916666666667</v>
      </c>
      <c r="AR242" s="154"/>
      <c r="AS242" s="127" t="n">
        <v>0</v>
      </c>
      <c r="AT242" s="144" t="n">
        <v>0</v>
      </c>
      <c r="AU242" s="127" t="n">
        <v>0</v>
      </c>
      <c r="AV242" s="127" t="n">
        <v>0</v>
      </c>
      <c r="AW242" s="144" t="n">
        <v>19</v>
      </c>
      <c r="AX242" s="127" t="n">
        <v>1440</v>
      </c>
      <c r="AY242" s="127" t="n">
        <v>0</v>
      </c>
      <c r="BA242" s="145" t="n">
        <v>989</v>
      </c>
      <c r="BB242" s="145" t="n">
        <v>977</v>
      </c>
      <c r="BC242" s="145" t="n">
        <v>994</v>
      </c>
      <c r="BD242" s="145" t="n">
        <f aca="false">BB242-BA242</f>
        <v>-12</v>
      </c>
      <c r="BE242" s="145" t="n">
        <f aca="false">AP242</f>
        <v>8717.36738978307</v>
      </c>
      <c r="BF242" s="147" t="n">
        <f aca="false">BC242/24</f>
        <v>41.4166666666667</v>
      </c>
      <c r="BG242" s="174" t="n">
        <v>0</v>
      </c>
      <c r="BH242" s="175" t="n">
        <v>0</v>
      </c>
      <c r="BI242" s="176" t="n">
        <v>24</v>
      </c>
      <c r="BJ242" s="177" t="n">
        <v>26.76</v>
      </c>
      <c r="BK242" s="177" t="n">
        <v>22.16</v>
      </c>
      <c r="BL242" s="177" t="n">
        <v>22.99</v>
      </c>
      <c r="BM242" s="177" t="n">
        <v>982.6</v>
      </c>
      <c r="BN242" s="177" t="n">
        <v>50.19</v>
      </c>
      <c r="BO242" s="178" t="n">
        <v>0.9346</v>
      </c>
      <c r="BP242" s="177" t="n">
        <v>95.08</v>
      </c>
      <c r="BQ242" s="176" t="n">
        <v>86.43</v>
      </c>
      <c r="BR242" s="176"/>
      <c r="BS242" s="145" t="n">
        <v>12722</v>
      </c>
      <c r="BT242" s="145" t="n">
        <v>12715</v>
      </c>
      <c r="BU242" s="116" t="n">
        <f aca="false">BT242-BS242</f>
        <v>-7</v>
      </c>
      <c r="BV242" s="145" t="n">
        <f aca="false">BG242+BH242</f>
        <v>0</v>
      </c>
      <c r="BW242" s="147" t="n">
        <v>0</v>
      </c>
      <c r="BX242" s="147" t="n">
        <v>0</v>
      </c>
      <c r="BY242" s="147"/>
      <c r="BZ242" s="147" t="n">
        <v>24</v>
      </c>
      <c r="CA242" s="147" t="n">
        <v>5.93</v>
      </c>
    </row>
    <row r="243" customFormat="false" ht="13.8" hidden="false" customHeight="false" outlineLevel="0" collapsed="false">
      <c r="A243" s="252"/>
      <c r="B243" s="124" t="n">
        <v>42973</v>
      </c>
      <c r="C243" s="125" t="n">
        <v>89.3</v>
      </c>
      <c r="D243" s="126" t="n">
        <v>0.707</v>
      </c>
      <c r="E243" s="127" t="n">
        <v>96</v>
      </c>
      <c r="F243" s="127" t="n">
        <v>83</v>
      </c>
      <c r="G243" s="128" t="n">
        <v>24</v>
      </c>
      <c r="H243" s="128" t="n">
        <v>0</v>
      </c>
      <c r="I243" s="128" t="n">
        <v>24</v>
      </c>
      <c r="J243" s="128" t="n">
        <v>0</v>
      </c>
      <c r="K243" s="156" t="n">
        <v>0</v>
      </c>
      <c r="L243" s="156" t="n">
        <v>0</v>
      </c>
      <c r="M243" s="156" t="n">
        <v>0</v>
      </c>
      <c r="N243" s="156" t="n">
        <v>0</v>
      </c>
      <c r="O243" s="156" t="n">
        <v>0</v>
      </c>
      <c r="P243" s="156" t="n">
        <v>0</v>
      </c>
      <c r="Q243" s="156" t="n">
        <v>3505</v>
      </c>
      <c r="R243" s="131" t="n">
        <v>2958</v>
      </c>
      <c r="S243" s="131" t="n">
        <v>2958</v>
      </c>
      <c r="T243" s="132" t="n">
        <v>2884</v>
      </c>
      <c r="U243" s="132" t="n">
        <v>2982</v>
      </c>
      <c r="V243" s="128" t="n">
        <v>42</v>
      </c>
      <c r="W243" s="128" t="n">
        <v>0</v>
      </c>
      <c r="X243" s="128" t="n">
        <v>41</v>
      </c>
      <c r="Y243" s="127" t="n">
        <v>0</v>
      </c>
      <c r="Z243" s="128" t="n">
        <v>60</v>
      </c>
      <c r="AA243" s="127" t="n">
        <v>0</v>
      </c>
      <c r="AB243" s="133" t="n">
        <f aca="false">U243-T243+AY243</f>
        <v>98</v>
      </c>
      <c r="AC243" s="134" t="n">
        <f aca="false">T243-S243</f>
        <v>-74</v>
      </c>
      <c r="AD243" s="127" t="n">
        <v>126</v>
      </c>
      <c r="AE243" s="135" t="n">
        <f aca="false">IF(AD243&gt;0, U243/(AD243*24),"no data")</f>
        <v>0.986111111111111</v>
      </c>
      <c r="AF243" s="136" t="n">
        <f aca="false">IF(Q243&gt;0,Q243/24,"no data")</f>
        <v>146.041666666667</v>
      </c>
      <c r="AG243" s="135" t="n">
        <f aca="false">IF(T243&gt;0,(T243/Q243),"no data")</f>
        <v>0.822824536376605</v>
      </c>
      <c r="AH243" s="137" t="n">
        <f aca="false">(1440-((V243*W243)+(X243*Y243)+(Z243*AA243))/(V243+X243+Z243))/1440</f>
        <v>1</v>
      </c>
      <c r="AI243" s="138" t="n">
        <f aca="false">IF(T243&gt;0,(1440-((W243*V243+AS243*AT243)+(Y243*X243+AU243*AV243)+(Z243*AA243+AW243*AX243))/(V243+X243+Z243))/1440,"no data")</f>
        <v>0.874125874125874</v>
      </c>
      <c r="AJ243" s="253" t="n">
        <v>8.04</v>
      </c>
      <c r="AK243" s="253" t="n">
        <v>139.39</v>
      </c>
      <c r="AL243" s="154" t="n">
        <f aca="false">AJ243*AK243</f>
        <v>1120.6956</v>
      </c>
      <c r="AM243" s="253" t="n">
        <v>25.378</v>
      </c>
      <c r="AN243" s="127" t="n">
        <v>946.99975</v>
      </c>
      <c r="AO243" s="140" t="n">
        <f aca="false">AM243*AN243</f>
        <v>24032.9596555</v>
      </c>
      <c r="AP243" s="141" t="n">
        <f aca="false">IF(T243&gt;0,((((AJ243*AK243)+(AM243*AN243))/(T243*1000))*1000000),"no data")</f>
        <v>8721.7944713939</v>
      </c>
      <c r="AQ243" s="154" t="n">
        <f aca="false">R243/24</f>
        <v>123.25</v>
      </c>
      <c r="AR243" s="154"/>
      <c r="AS243" s="127" t="n">
        <v>0</v>
      </c>
      <c r="AT243" s="144" t="n">
        <v>0</v>
      </c>
      <c r="AU243" s="144" t="n">
        <v>0</v>
      </c>
      <c r="AV243" s="127" t="n">
        <v>0</v>
      </c>
      <c r="AW243" s="144" t="n">
        <v>18</v>
      </c>
      <c r="AX243" s="127" t="n">
        <v>1440</v>
      </c>
      <c r="AY243" s="127" t="n">
        <v>0</v>
      </c>
      <c r="BA243" s="145" t="n">
        <v>998</v>
      </c>
      <c r="BB243" s="145" t="n">
        <v>985</v>
      </c>
      <c r="BC243" s="145" t="n">
        <v>999</v>
      </c>
      <c r="BD243" s="145" t="n">
        <f aca="false">BB243-BA243</f>
        <v>-13</v>
      </c>
      <c r="BE243" s="145" t="n">
        <f aca="false">AP243</f>
        <v>8721.7944713939</v>
      </c>
      <c r="BF243" s="147" t="n">
        <f aca="false">BC243/24</f>
        <v>41.625</v>
      </c>
      <c r="BG243" s="174" t="n">
        <v>0</v>
      </c>
      <c r="BH243" s="175" t="n">
        <v>0</v>
      </c>
      <c r="BI243" s="176" t="n">
        <v>24</v>
      </c>
      <c r="BJ243" s="177" t="n">
        <v>27.02</v>
      </c>
      <c r="BK243" s="177" t="n">
        <v>22.35</v>
      </c>
      <c r="BL243" s="177" t="n">
        <v>23.21</v>
      </c>
      <c r="BM243" s="145" t="n">
        <v>983.6</v>
      </c>
      <c r="BN243" s="177" t="n">
        <v>50.23</v>
      </c>
      <c r="BO243" s="178" t="n">
        <v>0.933</v>
      </c>
      <c r="BP243" s="177" t="n">
        <v>95.2</v>
      </c>
      <c r="BQ243" s="176" t="n">
        <v>86.53</v>
      </c>
      <c r="BR243" s="176"/>
      <c r="BS243" s="145" t="n">
        <v>12715</v>
      </c>
      <c r="BT243" s="145" t="n">
        <v>12710</v>
      </c>
      <c r="BU243" s="116" t="n">
        <f aca="false">BT243-BS243</f>
        <v>-5</v>
      </c>
      <c r="BV243" s="145" t="n">
        <f aca="false">BG243+BH243</f>
        <v>0</v>
      </c>
      <c r="BW243" s="147" t="n">
        <v>0</v>
      </c>
      <c r="BX243" s="147" t="n">
        <v>0</v>
      </c>
      <c r="BY243" s="147"/>
      <c r="BZ243" s="147" t="n">
        <v>24</v>
      </c>
      <c r="CA243" s="147" t="n">
        <v>6.2</v>
      </c>
    </row>
    <row r="244" customFormat="false" ht="12.75" hidden="false" customHeight="true" outlineLevel="0" collapsed="false">
      <c r="A244" s="226" t="s">
        <v>121</v>
      </c>
      <c r="B244" s="85" t="n">
        <v>42974</v>
      </c>
      <c r="C244" s="86" t="n">
        <v>92.4</v>
      </c>
      <c r="D244" s="214" t="n">
        <v>0.658</v>
      </c>
      <c r="E244" s="88" t="n">
        <v>100</v>
      </c>
      <c r="F244" s="88" t="n">
        <v>84</v>
      </c>
      <c r="G244" s="89" t="n">
        <v>24</v>
      </c>
      <c r="H244" s="89" t="n">
        <v>0</v>
      </c>
      <c r="I244" s="89" t="n">
        <v>24</v>
      </c>
      <c r="J244" s="89" t="n">
        <v>0</v>
      </c>
      <c r="K244" s="90" t="n">
        <v>0</v>
      </c>
      <c r="L244" s="90" t="n">
        <v>0</v>
      </c>
      <c r="M244" s="90" t="n">
        <v>0</v>
      </c>
      <c r="N244" s="90" t="n">
        <v>0</v>
      </c>
      <c r="O244" s="90" t="n">
        <v>0</v>
      </c>
      <c r="P244" s="90" t="n">
        <v>0</v>
      </c>
      <c r="Q244" s="90" t="n">
        <v>3473</v>
      </c>
      <c r="R244" s="91" t="n">
        <v>2932</v>
      </c>
      <c r="S244" s="91" t="n">
        <v>2932</v>
      </c>
      <c r="T244" s="92" t="n">
        <v>2861</v>
      </c>
      <c r="U244" s="92" t="n">
        <v>2961</v>
      </c>
      <c r="V244" s="89" t="n">
        <v>41</v>
      </c>
      <c r="W244" s="89" t="n">
        <v>0</v>
      </c>
      <c r="X244" s="89" t="n">
        <v>40</v>
      </c>
      <c r="Y244" s="89" t="n">
        <v>0</v>
      </c>
      <c r="Z244" s="89" t="n">
        <v>60</v>
      </c>
      <c r="AA244" s="88" t="n">
        <v>0</v>
      </c>
      <c r="AB244" s="93" t="n">
        <f aca="false">U244-T244+AY244</f>
        <v>100</v>
      </c>
      <c r="AC244" s="94" t="n">
        <f aca="false">T244-S244</f>
        <v>-71</v>
      </c>
      <c r="AD244" s="88" t="n">
        <v>126</v>
      </c>
      <c r="AE244" s="95" t="n">
        <f aca="false">IF(AD244&gt;0, U244/(AD244*24),"no data")</f>
        <v>0.979166666666667</v>
      </c>
      <c r="AF244" s="96" t="n">
        <f aca="false">IF(Q244&gt;0,Q244/24,"no data")</f>
        <v>144.708333333333</v>
      </c>
      <c r="AG244" s="95" t="n">
        <f aca="false">IF(T244&gt;0,(T244/Q244),"no data")</f>
        <v>0.823783472502159</v>
      </c>
      <c r="AH244" s="97" t="n">
        <f aca="false">(1440-((V244*W244)+(X244*Y244)+(Z244*AA244))/(V244+X244+Z244))/1440</f>
        <v>1</v>
      </c>
      <c r="AI244" s="98" t="n">
        <f aca="false">IF(T244&gt;0,(1440-((W244*V244+AS244*AT244)+(Y244*X244+AU244*AV244)+(Z244*AA244+AW244*AX244))/(V244+X244+Z244))/1440,"no data")</f>
        <v>0.865248226950355</v>
      </c>
      <c r="AJ244" s="110" t="n">
        <v>8.036</v>
      </c>
      <c r="AK244" s="101" t="n">
        <v>136.18</v>
      </c>
      <c r="AL244" s="101" t="n">
        <f aca="false">AJ244*AK244</f>
        <v>1094.34248</v>
      </c>
      <c r="AM244" s="110" t="n">
        <v>25.247</v>
      </c>
      <c r="AN244" s="88" t="n">
        <v>946</v>
      </c>
      <c r="AO244" s="103" t="n">
        <f aca="false">AM244*AN244</f>
        <v>23883.662</v>
      </c>
      <c r="AP244" s="104" t="n">
        <f aca="false">IF(T244&gt;0,((((AJ244*AK244)+(AM244*AN244))/(T244*1000))*1000000),"no data")</f>
        <v>8730.51537224746</v>
      </c>
      <c r="AQ244" s="101" t="n">
        <f aca="false">R244/24</f>
        <v>122.166666666667</v>
      </c>
      <c r="AR244" s="101"/>
      <c r="AS244" s="88" t="n">
        <v>0</v>
      </c>
      <c r="AT244" s="106" t="n">
        <v>0</v>
      </c>
      <c r="AU244" s="106" t="n">
        <v>0</v>
      </c>
      <c r="AV244" s="88" t="n">
        <v>0</v>
      </c>
      <c r="AW244" s="106" t="n">
        <v>19</v>
      </c>
      <c r="AX244" s="88" t="n">
        <v>1440</v>
      </c>
      <c r="AY244" s="88" t="n">
        <v>0</v>
      </c>
      <c r="BA244" s="107" t="n">
        <v>990</v>
      </c>
      <c r="BB244" s="107" t="n">
        <v>976</v>
      </c>
      <c r="BC244" s="107" t="n">
        <v>995</v>
      </c>
      <c r="BD244" s="107" t="n">
        <f aca="false">BB244-BA244</f>
        <v>-14</v>
      </c>
      <c r="BE244" s="107" t="n">
        <f aca="false">AP244</f>
        <v>8730.51537224746</v>
      </c>
      <c r="BF244" s="232" t="n">
        <f aca="false">BC244/24</f>
        <v>41.4583333333333</v>
      </c>
      <c r="BG244" s="109" t="n">
        <v>0</v>
      </c>
      <c r="BH244" s="110" t="n">
        <v>0</v>
      </c>
      <c r="BI244" s="111" t="n">
        <v>24</v>
      </c>
      <c r="BJ244" s="112" t="n">
        <v>26.8</v>
      </c>
      <c r="BK244" s="112" t="n">
        <v>22.18</v>
      </c>
      <c r="BL244" s="112" t="n">
        <v>23.04</v>
      </c>
      <c r="BM244" s="112" t="n">
        <v>983.9</v>
      </c>
      <c r="BN244" s="111" t="n">
        <v>50.1</v>
      </c>
      <c r="BO244" s="113" t="n">
        <v>0.9342</v>
      </c>
      <c r="BP244" s="108" t="n">
        <v>95.1</v>
      </c>
      <c r="BQ244" s="108" t="n">
        <v>86.4</v>
      </c>
      <c r="BR244" s="114"/>
      <c r="BS244" s="107" t="n">
        <v>12736</v>
      </c>
      <c r="BT244" s="107" t="n">
        <v>12746</v>
      </c>
      <c r="BU244" s="116" t="n">
        <f aca="false">BT244-BS244</f>
        <v>10</v>
      </c>
      <c r="BV244" s="107" t="n">
        <v>0</v>
      </c>
      <c r="BW244" s="123" t="n">
        <v>0</v>
      </c>
      <c r="BX244" s="123" t="n">
        <v>0</v>
      </c>
      <c r="BY244" s="123"/>
      <c r="BZ244" s="123" t="n">
        <v>24</v>
      </c>
      <c r="CA244" s="123" t="n">
        <v>6.5</v>
      </c>
    </row>
    <row r="245" customFormat="false" ht="13.8" hidden="false" customHeight="false" outlineLevel="0" collapsed="false">
      <c r="A245" s="226"/>
      <c r="B245" s="85" t="n">
        <v>42975</v>
      </c>
      <c r="C245" s="86" t="n">
        <v>90</v>
      </c>
      <c r="D245" s="214" t="n">
        <v>0.65</v>
      </c>
      <c r="E245" s="88" t="n">
        <v>100</v>
      </c>
      <c r="F245" s="88" t="n">
        <v>84</v>
      </c>
      <c r="G245" s="89" t="n">
        <v>24</v>
      </c>
      <c r="H245" s="89" t="n">
        <v>0</v>
      </c>
      <c r="I245" s="89" t="n">
        <v>24</v>
      </c>
      <c r="J245" s="89" t="n">
        <v>0</v>
      </c>
      <c r="K245" s="90" t="n">
        <v>0</v>
      </c>
      <c r="L245" s="90" t="n">
        <v>0</v>
      </c>
      <c r="M245" s="90" t="n">
        <v>0</v>
      </c>
      <c r="N245" s="90" t="n">
        <v>0</v>
      </c>
      <c r="O245" s="90" t="n">
        <v>0</v>
      </c>
      <c r="P245" s="90" t="n">
        <v>0</v>
      </c>
      <c r="Q245" s="90" t="n">
        <v>3496</v>
      </c>
      <c r="R245" s="91" t="n">
        <v>2965</v>
      </c>
      <c r="S245" s="91" t="n">
        <v>2965</v>
      </c>
      <c r="T245" s="92" t="n">
        <v>2893</v>
      </c>
      <c r="U245" s="92" t="n">
        <v>2994</v>
      </c>
      <c r="V245" s="89" t="n">
        <v>42</v>
      </c>
      <c r="W245" s="89" t="n">
        <v>0</v>
      </c>
      <c r="X245" s="89" t="n">
        <v>41</v>
      </c>
      <c r="Y245" s="89" t="n">
        <v>0</v>
      </c>
      <c r="Z245" s="89" t="n">
        <v>60</v>
      </c>
      <c r="AA245" s="88" t="n">
        <v>0</v>
      </c>
      <c r="AB245" s="93" t="n">
        <f aca="false">U245-T245+AY245</f>
        <v>101</v>
      </c>
      <c r="AC245" s="94" t="n">
        <f aca="false">T245-S245</f>
        <v>-72</v>
      </c>
      <c r="AD245" s="88" t="n">
        <v>127</v>
      </c>
      <c r="AE245" s="95" t="n">
        <f aca="false">IF(AD245&gt;0, U245/(AD245*24),"no data")</f>
        <v>0.982283464566929</v>
      </c>
      <c r="AF245" s="96" t="n">
        <f aca="false">IF(Q245&gt;0,Q245/24,"no data")</f>
        <v>145.666666666667</v>
      </c>
      <c r="AG245" s="95" t="n">
        <f aca="false">IF(T245&gt;0,(T245/Q245),"no data")</f>
        <v>0.827517162471396</v>
      </c>
      <c r="AH245" s="97" t="n">
        <f aca="false">(1440-((V245*W245)+(X245*Y245)+(Z245*AA245))/(V245+X245+Z245))/1440</f>
        <v>1</v>
      </c>
      <c r="AI245" s="98" t="n">
        <f aca="false">IF(T245&gt;0,(1440-((W245*V245+AS245*AT245)+(Y245*X245+AU245*AV245)+(Z245*AA245+AW245*AX245))/(V245+X245+Z245))/1440,"no data")</f>
        <v>0.874125874125874</v>
      </c>
      <c r="AJ245" s="110" t="n">
        <v>8.025</v>
      </c>
      <c r="AK245" s="101" t="n">
        <v>140.49</v>
      </c>
      <c r="AL245" s="101" t="n">
        <f aca="false">AJ245*AK245</f>
        <v>1127.43225</v>
      </c>
      <c r="AM245" s="110" t="n">
        <v>25.583</v>
      </c>
      <c r="AN245" s="88" t="n">
        <v>945</v>
      </c>
      <c r="AO245" s="103" t="n">
        <f aca="false">AM245*AN245</f>
        <v>24175.935</v>
      </c>
      <c r="AP245" s="104" t="n">
        <f aca="false">IF(T245&gt;0,((((AJ245*AK245)+(AM245*AN245))/(T245*1000))*1000000),"no data")</f>
        <v>8746.41107846526</v>
      </c>
      <c r="AQ245" s="101" t="n">
        <f aca="false">R245/24</f>
        <v>123.541666666667</v>
      </c>
      <c r="AR245" s="101"/>
      <c r="AS245" s="88" t="n">
        <v>0</v>
      </c>
      <c r="AT245" s="106" t="n">
        <v>0</v>
      </c>
      <c r="AU245" s="106" t="n">
        <v>0</v>
      </c>
      <c r="AV245" s="88" t="n">
        <v>0</v>
      </c>
      <c r="AW245" s="106" t="n">
        <v>18</v>
      </c>
      <c r="AX245" s="88" t="n">
        <v>1440</v>
      </c>
      <c r="AY245" s="88" t="n">
        <v>0</v>
      </c>
      <c r="BA245" s="107" t="n">
        <v>1000</v>
      </c>
      <c r="BB245" s="107" t="n">
        <v>991</v>
      </c>
      <c r="BC245" s="107" t="n">
        <v>1003</v>
      </c>
      <c r="BD245" s="107" t="n">
        <f aca="false">BB245-BA245</f>
        <v>-9</v>
      </c>
      <c r="BE245" s="107" t="n">
        <f aca="false">AP245</f>
        <v>8746.41107846526</v>
      </c>
      <c r="BF245" s="232" t="n">
        <f aca="false">BC245/24</f>
        <v>41.7916666666667</v>
      </c>
      <c r="BG245" s="109" t="n">
        <v>0</v>
      </c>
      <c r="BH245" s="110" t="n">
        <v>0</v>
      </c>
      <c r="BI245" s="111" t="n">
        <v>23.81</v>
      </c>
      <c r="BJ245" s="112" t="n">
        <v>27.19</v>
      </c>
      <c r="BK245" s="112" t="n">
        <v>22.59</v>
      </c>
      <c r="BL245" s="112" t="n">
        <v>23.19</v>
      </c>
      <c r="BM245" s="112" t="n">
        <v>984.8</v>
      </c>
      <c r="BN245" s="111" t="n">
        <v>50.16</v>
      </c>
      <c r="BO245" s="113" t="n">
        <v>0.9331</v>
      </c>
      <c r="BP245" s="108" t="n">
        <v>94.65</v>
      </c>
      <c r="BQ245" s="108" t="n">
        <v>86.4</v>
      </c>
      <c r="BR245" s="114"/>
      <c r="BS245" s="107" t="n">
        <v>12769</v>
      </c>
      <c r="BT245" s="107" t="n">
        <v>12763</v>
      </c>
      <c r="BU245" s="116" t="n">
        <f aca="false">BT245-BS245</f>
        <v>-6</v>
      </c>
      <c r="BV245" s="107" t="n">
        <v>0</v>
      </c>
      <c r="BW245" s="233" t="n">
        <v>0</v>
      </c>
      <c r="BX245" s="233" t="n">
        <v>0</v>
      </c>
      <c r="BY245" s="233"/>
      <c r="BZ245" s="123" t="n">
        <v>24</v>
      </c>
      <c r="CA245" s="123" t="n">
        <v>6.73</v>
      </c>
    </row>
    <row r="246" customFormat="false" ht="13.8" hidden="false" customHeight="false" outlineLevel="0" collapsed="false">
      <c r="A246" s="226"/>
      <c r="B246" s="85" t="n">
        <v>42976</v>
      </c>
      <c r="C246" s="86" t="n">
        <v>88</v>
      </c>
      <c r="D246" s="214" t="n">
        <v>0.7</v>
      </c>
      <c r="E246" s="88" t="n">
        <v>95</v>
      </c>
      <c r="F246" s="88" t="n">
        <v>81</v>
      </c>
      <c r="G246" s="89" t="n">
        <v>24</v>
      </c>
      <c r="H246" s="89" t="n">
        <v>0</v>
      </c>
      <c r="I246" s="89" t="n">
        <v>24</v>
      </c>
      <c r="J246" s="89" t="n">
        <v>0</v>
      </c>
      <c r="K246" s="90" t="n">
        <v>0</v>
      </c>
      <c r="L246" s="90" t="n">
        <v>0</v>
      </c>
      <c r="M246" s="90" t="n">
        <v>0</v>
      </c>
      <c r="N246" s="90" t="n">
        <v>0</v>
      </c>
      <c r="O246" s="90" t="n">
        <v>0</v>
      </c>
      <c r="P246" s="90" t="n">
        <v>0</v>
      </c>
      <c r="Q246" s="90" t="n">
        <v>3525</v>
      </c>
      <c r="R246" s="91" t="n">
        <v>3155</v>
      </c>
      <c r="S246" s="91" t="n">
        <v>3155</v>
      </c>
      <c r="T246" s="92" t="n">
        <v>3084</v>
      </c>
      <c r="U246" s="92" t="n">
        <v>3190</v>
      </c>
      <c r="V246" s="89" t="n">
        <v>41</v>
      </c>
      <c r="W246" s="89" t="n">
        <v>0</v>
      </c>
      <c r="X246" s="89" t="n">
        <v>41</v>
      </c>
      <c r="Y246" s="89" t="n">
        <v>0</v>
      </c>
      <c r="Z246" s="89" t="n">
        <v>60</v>
      </c>
      <c r="AA246" s="88" t="n">
        <v>0</v>
      </c>
      <c r="AB246" s="93" t="n">
        <f aca="false">U246-T246+AY246</f>
        <v>106</v>
      </c>
      <c r="AC246" s="94" t="n">
        <f aca="false">T246-S246</f>
        <v>-71</v>
      </c>
      <c r="AD246" s="88" t="n">
        <v>141</v>
      </c>
      <c r="AE246" s="95" t="n">
        <f aca="false">IF(AD246&gt;0, U246/(AD246*24),"no data")</f>
        <v>0.942671394799054</v>
      </c>
      <c r="AF246" s="96" t="n">
        <f aca="false">IF(Q246&gt;0,Q246/24,"no data")</f>
        <v>146.875</v>
      </c>
      <c r="AG246" s="95" t="n">
        <f aca="false">IF(T246&gt;0,(T246/Q246),"no data")</f>
        <v>0.874893617021277</v>
      </c>
      <c r="AH246" s="97" t="n">
        <f aca="false">(1440-((V246*W246)+(X246*Y246)+(Z246*AA246))/(V246+X246+Z246))/1440</f>
        <v>1</v>
      </c>
      <c r="AI246" s="98" t="n">
        <f aca="false">IF(T246&gt;0,(1440-((W246*V246+AS246*AT246)+(Y246*X246+AU246*AV246)+(Z246*AA246+AW246*AX246))/(V246+X246+Z246))/1440,"no data")</f>
        <v>0.936619718309859</v>
      </c>
      <c r="AJ246" s="110" t="n">
        <v>8.022</v>
      </c>
      <c r="AK246" s="255" t="n">
        <v>138.92</v>
      </c>
      <c r="AL246" s="101" t="n">
        <f aca="false">AJ246*AK246</f>
        <v>1114.41624</v>
      </c>
      <c r="AM246" s="236" t="n">
        <v>28.068</v>
      </c>
      <c r="AN246" s="89" t="n">
        <v>934</v>
      </c>
      <c r="AO246" s="103" t="n">
        <f aca="false">AM246*AN246</f>
        <v>26215.512</v>
      </c>
      <c r="AP246" s="104" t="n">
        <f aca="false">IF(T246&gt;0,((((AJ246*AK246)+(AM246*AN246))/(T246*1000))*1000000),"no data")</f>
        <v>8861.84443579767</v>
      </c>
      <c r="AQ246" s="101" t="n">
        <f aca="false">R246/24</f>
        <v>131.458333333333</v>
      </c>
      <c r="AR246" s="101"/>
      <c r="AS246" s="88" t="n">
        <v>0</v>
      </c>
      <c r="AT246" s="106" t="n">
        <v>0</v>
      </c>
      <c r="AU246" s="106" t="n">
        <v>0</v>
      </c>
      <c r="AV246" s="88" t="n">
        <v>0</v>
      </c>
      <c r="AW246" s="106" t="n">
        <v>18</v>
      </c>
      <c r="AX246" s="88" t="n">
        <v>720</v>
      </c>
      <c r="AY246" s="88" t="n">
        <v>0</v>
      </c>
      <c r="BA246" s="107" t="n">
        <v>1005</v>
      </c>
      <c r="BB246" s="107" t="n">
        <v>991</v>
      </c>
      <c r="BC246" s="107" t="n">
        <v>1194</v>
      </c>
      <c r="BD246" s="107" t="n">
        <f aca="false">BB246-BA246</f>
        <v>-14</v>
      </c>
      <c r="BE246" s="107" t="n">
        <f aca="false">AP246</f>
        <v>8861.84443579767</v>
      </c>
      <c r="BF246" s="232" t="n">
        <f aca="false">BC246/24</f>
        <v>49.75</v>
      </c>
      <c r="BG246" s="109" t="n">
        <v>1.143</v>
      </c>
      <c r="BH246" s="110" t="n">
        <v>1.143</v>
      </c>
      <c r="BI246" s="111" t="n">
        <v>24</v>
      </c>
      <c r="BJ246" s="112" t="n">
        <v>27.6</v>
      </c>
      <c r="BK246" s="112" t="n">
        <v>23</v>
      </c>
      <c r="BL246" s="112" t="n">
        <v>23.02</v>
      </c>
      <c r="BM246" s="112" t="n">
        <v>986.46</v>
      </c>
      <c r="BN246" s="111" t="n">
        <v>50.18</v>
      </c>
      <c r="BO246" s="113" t="n">
        <v>0.9333</v>
      </c>
      <c r="BP246" s="108" t="n">
        <v>94.98</v>
      </c>
      <c r="BQ246" s="108" t="n">
        <v>86.5</v>
      </c>
      <c r="BR246" s="111"/>
      <c r="BS246" s="107" t="n">
        <v>12929</v>
      </c>
      <c r="BT246" s="107" t="n">
        <v>12929</v>
      </c>
      <c r="BU246" s="116" t="n">
        <f aca="false">BT246-BS246</f>
        <v>0</v>
      </c>
      <c r="BV246" s="107" t="n">
        <v>2.286</v>
      </c>
      <c r="BW246" s="233" t="n">
        <v>12</v>
      </c>
      <c r="BX246" s="233" t="n">
        <v>12</v>
      </c>
      <c r="BY246" s="233"/>
      <c r="BZ246" s="108" t="n">
        <v>24</v>
      </c>
      <c r="CA246" s="108" t="n">
        <v>4.6</v>
      </c>
    </row>
    <row r="247" customFormat="false" ht="13.8" hidden="false" customHeight="false" outlineLevel="0" collapsed="false">
      <c r="A247" s="226"/>
      <c r="B247" s="85" t="n">
        <v>42977</v>
      </c>
      <c r="C247" s="86" t="n">
        <v>82.9</v>
      </c>
      <c r="D247" s="214" t="n">
        <v>0.821</v>
      </c>
      <c r="E247" s="88" t="n">
        <v>88</v>
      </c>
      <c r="F247" s="88" t="n">
        <v>79</v>
      </c>
      <c r="G247" s="89" t="n">
        <v>24</v>
      </c>
      <c r="H247" s="89" t="n">
        <v>0</v>
      </c>
      <c r="I247" s="89" t="n">
        <v>24</v>
      </c>
      <c r="J247" s="89" t="n">
        <v>0</v>
      </c>
      <c r="K247" s="90" t="n">
        <v>0</v>
      </c>
      <c r="L247" s="90" t="n">
        <v>0</v>
      </c>
      <c r="M247" s="90" t="n">
        <v>0</v>
      </c>
      <c r="N247" s="90" t="n">
        <v>0</v>
      </c>
      <c r="O247" s="90" t="n">
        <v>12</v>
      </c>
      <c r="P247" s="90" t="n">
        <v>0</v>
      </c>
      <c r="Q247" s="90" t="n">
        <v>3571</v>
      </c>
      <c r="R247" s="91" t="n">
        <v>3161</v>
      </c>
      <c r="S247" s="91" t="n">
        <v>3161</v>
      </c>
      <c r="T247" s="92" t="n">
        <v>3086</v>
      </c>
      <c r="U247" s="92" t="n">
        <v>3191</v>
      </c>
      <c r="V247" s="89" t="n">
        <v>42</v>
      </c>
      <c r="W247" s="89" t="n">
        <v>0</v>
      </c>
      <c r="X247" s="89" t="n">
        <v>42</v>
      </c>
      <c r="Y247" s="89" t="n">
        <v>0</v>
      </c>
      <c r="Z247" s="89" t="n">
        <v>60</v>
      </c>
      <c r="AA247" s="88" t="n">
        <v>0</v>
      </c>
      <c r="AB247" s="93" t="n">
        <f aca="false">U247-T247+AY247</f>
        <v>105</v>
      </c>
      <c r="AC247" s="94" t="n">
        <f aca="false">T247-S247</f>
        <v>-75</v>
      </c>
      <c r="AD247" s="88" t="n">
        <v>142</v>
      </c>
      <c r="AE247" s="95" t="n">
        <f aca="false">IF(AD247&gt;0, U247/(AD247*24),"no data")</f>
        <v>0.936326291079812</v>
      </c>
      <c r="AF247" s="96" t="n">
        <f aca="false">IF(Q247&gt;0,Q247/24,"no data")</f>
        <v>148.791666666667</v>
      </c>
      <c r="AG247" s="95" t="n">
        <f aca="false">IF(T247&gt;0,(T247/Q247),"no data")</f>
        <v>0.864183702044245</v>
      </c>
      <c r="AH247" s="97" t="n">
        <f aca="false">(1440-((V247*W247)+(X247*Y247)+(Z247*AA247))/(V247+X247+Z247))/1440</f>
        <v>1</v>
      </c>
      <c r="AI247" s="98" t="n">
        <f aca="false">IF(T247&gt;0,(1440-((W247*V247+AS247*AT247)+(Y247*X247+AU247*AV247)+(Z247*AA247+AW247*AX247))/(V247+X247+Z247))/1440,"no data")</f>
        <v>0.9375</v>
      </c>
      <c r="AJ247" s="110" t="n">
        <v>8.01</v>
      </c>
      <c r="AK247" s="256" t="n">
        <v>133.29</v>
      </c>
      <c r="AL247" s="101" t="n">
        <f aca="false">AJ247*AK247</f>
        <v>1067.6529</v>
      </c>
      <c r="AM247" s="110" t="n">
        <v>28.009</v>
      </c>
      <c r="AN247" s="88" t="n">
        <v>935</v>
      </c>
      <c r="AO247" s="103" t="n">
        <f aca="false">AM247*AN247</f>
        <v>26188.415</v>
      </c>
      <c r="AP247" s="104" t="n">
        <f aca="false">IF(T247&gt;0,((((AJ247*AK247)+(AM247*AN247))/(T247*1000))*1000000),"no data")</f>
        <v>8832.16717433571</v>
      </c>
      <c r="AQ247" s="101" t="n">
        <f aca="false">R247/24</f>
        <v>131.708333333333</v>
      </c>
      <c r="AR247" s="101"/>
      <c r="AS247" s="88" t="n">
        <v>0</v>
      </c>
      <c r="AT247" s="106" t="n">
        <v>0</v>
      </c>
      <c r="AU247" s="106" t="n">
        <v>0</v>
      </c>
      <c r="AV247" s="88" t="n">
        <v>0</v>
      </c>
      <c r="AW247" s="106" t="n">
        <v>18</v>
      </c>
      <c r="AX247" s="88" t="n">
        <v>720</v>
      </c>
      <c r="AY247" s="88" t="n">
        <v>0</v>
      </c>
      <c r="BA247" s="107" t="n">
        <v>1008</v>
      </c>
      <c r="BB247" s="107" t="n">
        <v>997</v>
      </c>
      <c r="BC247" s="107" t="n">
        <v>1186</v>
      </c>
      <c r="BD247" s="107" t="n">
        <f aca="false">BB247-BA247</f>
        <v>-11</v>
      </c>
      <c r="BE247" s="107" t="n">
        <f aca="false">AP247</f>
        <v>8832.16717433571</v>
      </c>
      <c r="BF247" s="232" t="n">
        <f aca="false">BC247/24</f>
        <v>49.4166666666667</v>
      </c>
      <c r="BG247" s="109" t="n">
        <v>1.046</v>
      </c>
      <c r="BH247" s="110" t="n">
        <v>1.078</v>
      </c>
      <c r="BI247" s="111" t="n">
        <v>24</v>
      </c>
      <c r="BJ247" s="112" t="n">
        <v>27.6</v>
      </c>
      <c r="BK247" s="112" t="n">
        <v>23</v>
      </c>
      <c r="BL247" s="112" t="n">
        <v>23.3</v>
      </c>
      <c r="BM247" s="112" t="n">
        <v>987</v>
      </c>
      <c r="BN247" s="111" t="n">
        <v>50.19</v>
      </c>
      <c r="BO247" s="113" t="n">
        <v>0.9343</v>
      </c>
      <c r="BP247" s="108" t="n">
        <v>95.3</v>
      </c>
      <c r="BQ247" s="108" t="n">
        <v>86.7</v>
      </c>
      <c r="BR247" s="111"/>
      <c r="BS247" s="107" t="n">
        <v>12838</v>
      </c>
      <c r="BT247" s="107" t="n">
        <v>12854</v>
      </c>
      <c r="BU247" s="116" t="n">
        <f aca="false">BT247-BS247</f>
        <v>16</v>
      </c>
      <c r="BV247" s="107" t="n">
        <v>2.124</v>
      </c>
      <c r="BW247" s="233" t="n">
        <v>12</v>
      </c>
      <c r="BX247" s="233" t="n">
        <v>12</v>
      </c>
      <c r="BY247" s="233"/>
      <c r="BZ247" s="108" t="n">
        <v>24</v>
      </c>
      <c r="CA247" s="108" t="n">
        <v>5.17</v>
      </c>
    </row>
    <row r="248" customFormat="false" ht="13.8" hidden="false" customHeight="false" outlineLevel="0" collapsed="false">
      <c r="A248" s="226"/>
      <c r="B248" s="85" t="n">
        <v>42978</v>
      </c>
      <c r="C248" s="86" t="n">
        <v>82.6</v>
      </c>
      <c r="D248" s="214" t="n">
        <v>0.834</v>
      </c>
      <c r="E248" s="88" t="n">
        <v>86</v>
      </c>
      <c r="F248" s="88" t="n">
        <v>80</v>
      </c>
      <c r="G248" s="89" t="n">
        <v>24</v>
      </c>
      <c r="H248" s="89" t="n">
        <v>0</v>
      </c>
      <c r="I248" s="89" t="n">
        <v>24</v>
      </c>
      <c r="J248" s="89" t="n">
        <v>0</v>
      </c>
      <c r="K248" s="90" t="n">
        <v>0</v>
      </c>
      <c r="L248" s="90" t="n">
        <v>0</v>
      </c>
      <c r="M248" s="90" t="n">
        <v>0</v>
      </c>
      <c r="N248" s="90" t="n">
        <v>0</v>
      </c>
      <c r="O248" s="90" t="n">
        <v>12</v>
      </c>
      <c r="P248" s="90" t="n">
        <v>0</v>
      </c>
      <c r="Q248" s="90" t="n">
        <v>3575</v>
      </c>
      <c r="R248" s="91" t="n">
        <v>3135</v>
      </c>
      <c r="S248" s="91" t="n">
        <v>3135</v>
      </c>
      <c r="T248" s="92" t="n">
        <v>3067</v>
      </c>
      <c r="U248" s="92" t="n">
        <v>3170</v>
      </c>
      <c r="V248" s="89" t="n">
        <v>42</v>
      </c>
      <c r="W248" s="89" t="n">
        <v>0</v>
      </c>
      <c r="X248" s="89" t="n">
        <v>41</v>
      </c>
      <c r="Y248" s="89" t="n">
        <v>0</v>
      </c>
      <c r="Z248" s="89" t="n">
        <v>60</v>
      </c>
      <c r="AA248" s="88" t="n">
        <v>0</v>
      </c>
      <c r="AB248" s="93" t="n">
        <f aca="false">U248-T248+AY248</f>
        <v>103</v>
      </c>
      <c r="AC248" s="94" t="n">
        <f aca="false">T248-S248</f>
        <v>-68</v>
      </c>
      <c r="AD248" s="88" t="n">
        <v>141</v>
      </c>
      <c r="AE248" s="95" t="n">
        <f aca="false">IF(AD248&gt;0, U248/(AD248*24),"no data")</f>
        <v>0.936761229314421</v>
      </c>
      <c r="AF248" s="96" t="n">
        <f aca="false">IF(Q248&gt;0,Q248/24,"no data")</f>
        <v>148.958333333333</v>
      </c>
      <c r="AG248" s="95" t="n">
        <f aca="false">IF(T248&gt;0,(T248/Q248),"no data")</f>
        <v>0.857902097902098</v>
      </c>
      <c r="AH248" s="97" t="n">
        <f aca="false">(1440-((V248*W248)+(X248*Y248)+(Z248*AA248))/(V248+X248+Z248))/1440</f>
        <v>1</v>
      </c>
      <c r="AI248" s="98" t="n">
        <f aca="false">IF(T248&gt;0,(1440-((W248*V248+AS248*AT248)+(Y248*X248+AU248*AV248)+(Z248*AA248+AW248*AX248))/(V248+X248+Z248))/1440,"no data")</f>
        <v>0.929195804195804</v>
      </c>
      <c r="AJ248" s="110" t="n">
        <v>8.06</v>
      </c>
      <c r="AK248" s="230" t="n">
        <v>136.14</v>
      </c>
      <c r="AL248" s="101" t="n">
        <f aca="false">AJ248*AK248</f>
        <v>1097.2884</v>
      </c>
      <c r="AM248" s="110" t="n">
        <v>27.59</v>
      </c>
      <c r="AN248" s="88" t="n">
        <v>936</v>
      </c>
      <c r="AO248" s="103" t="n">
        <f aca="false">AM248*AN248</f>
        <v>25824.24</v>
      </c>
      <c r="AP248" s="104" t="n">
        <f aca="false">IF(T248&gt;0,((((AJ248*AK248)+(AM248*AN248))/(T248*1000))*1000000),"no data")</f>
        <v>8777.80515161395</v>
      </c>
      <c r="AQ248" s="101" t="n">
        <f aca="false">R248/24</f>
        <v>130.625</v>
      </c>
      <c r="AR248" s="101"/>
      <c r="AS248" s="88" t="n">
        <v>0</v>
      </c>
      <c r="AT248" s="106" t="n">
        <v>0</v>
      </c>
      <c r="AU248" s="106" t="n">
        <v>0</v>
      </c>
      <c r="AV248" s="88" t="n">
        <v>0</v>
      </c>
      <c r="AW248" s="106" t="n">
        <v>18</v>
      </c>
      <c r="AX248" s="88" t="n">
        <v>810</v>
      </c>
      <c r="AY248" s="88" t="n">
        <v>0</v>
      </c>
      <c r="BA248" s="107" t="n">
        <v>1009</v>
      </c>
      <c r="BB248" s="107" t="n">
        <v>995</v>
      </c>
      <c r="BC248" s="107" t="n">
        <v>1166</v>
      </c>
      <c r="BD248" s="107" t="n">
        <f aca="false">BB248-BA248</f>
        <v>-14</v>
      </c>
      <c r="BE248" s="107" t="n">
        <f aca="false">AP248</f>
        <v>8777.80515161395</v>
      </c>
      <c r="BF248" s="232" t="n">
        <f aca="false">BC248/24</f>
        <v>48.5833333333333</v>
      </c>
      <c r="BG248" s="109" t="n">
        <v>0.914</v>
      </c>
      <c r="BH248" s="110" t="n">
        <v>0.924</v>
      </c>
      <c r="BI248" s="111" t="n">
        <v>24</v>
      </c>
      <c r="BJ248" s="112" t="n">
        <v>27.4</v>
      </c>
      <c r="BK248" s="112" t="n">
        <v>22.9</v>
      </c>
      <c r="BL248" s="112" t="n">
        <v>23.4</v>
      </c>
      <c r="BM248" s="112" t="n">
        <v>987</v>
      </c>
      <c r="BN248" s="111" t="n">
        <v>50.17</v>
      </c>
      <c r="BO248" s="113" t="n">
        <v>0.9331</v>
      </c>
      <c r="BP248" s="108" t="n">
        <v>95.3</v>
      </c>
      <c r="BQ248" s="108" t="n">
        <v>86.7</v>
      </c>
      <c r="BR248" s="111"/>
      <c r="BS248" s="107" t="n">
        <v>12761</v>
      </c>
      <c r="BT248" s="107" t="n">
        <v>12812</v>
      </c>
      <c r="BU248" s="116" t="n">
        <f aca="false">BT248-BS248</f>
        <v>51</v>
      </c>
      <c r="BV248" s="107" t="n">
        <v>1.838</v>
      </c>
      <c r="BW248" s="233" t="n">
        <v>10.5</v>
      </c>
      <c r="BX248" s="233" t="n">
        <v>10.5</v>
      </c>
      <c r="BY248" s="233"/>
      <c r="BZ248" s="108" t="n">
        <v>24</v>
      </c>
      <c r="CA248" s="108" t="n">
        <v>8.43</v>
      </c>
    </row>
    <row r="249" customFormat="false" ht="13.8" hidden="false" customHeight="false" outlineLevel="0" collapsed="false">
      <c r="A249" s="226"/>
      <c r="B249" s="85" t="n">
        <v>42979</v>
      </c>
      <c r="C249" s="86" t="n">
        <v>86.6</v>
      </c>
      <c r="D249" s="214" t="n">
        <v>0.759</v>
      </c>
      <c r="E249" s="88" t="n">
        <v>94</v>
      </c>
      <c r="F249" s="88" t="n">
        <v>79</v>
      </c>
      <c r="G249" s="89" t="n">
        <v>24</v>
      </c>
      <c r="H249" s="89" t="n">
        <v>0</v>
      </c>
      <c r="I249" s="89" t="n">
        <v>24</v>
      </c>
      <c r="J249" s="89" t="n">
        <v>0</v>
      </c>
      <c r="K249" s="90" t="n">
        <v>0</v>
      </c>
      <c r="L249" s="90" t="n">
        <v>0</v>
      </c>
      <c r="M249" s="90" t="n">
        <v>0</v>
      </c>
      <c r="N249" s="90" t="n">
        <v>0</v>
      </c>
      <c r="O249" s="257" t="n">
        <v>10.5</v>
      </c>
      <c r="P249" s="90" t="n">
        <v>0</v>
      </c>
      <c r="Q249" s="90" t="n">
        <v>3530</v>
      </c>
      <c r="R249" s="91" t="n">
        <v>2969</v>
      </c>
      <c r="S249" s="91" t="n">
        <v>2969</v>
      </c>
      <c r="T249" s="92" t="n">
        <v>2901</v>
      </c>
      <c r="U249" s="92" t="n">
        <v>2998</v>
      </c>
      <c r="V249" s="89" t="n">
        <v>42</v>
      </c>
      <c r="W249" s="89" t="n">
        <v>0</v>
      </c>
      <c r="X249" s="89" t="n">
        <v>41</v>
      </c>
      <c r="Y249" s="89" t="n">
        <v>0</v>
      </c>
      <c r="Z249" s="89" t="n">
        <v>60</v>
      </c>
      <c r="AA249" s="88" t="n">
        <v>0</v>
      </c>
      <c r="AB249" s="93" t="n">
        <f aca="false">U249-T249+AY249</f>
        <v>97</v>
      </c>
      <c r="AC249" s="94" t="n">
        <f aca="false">T249-S249</f>
        <v>-68</v>
      </c>
      <c r="AD249" s="88" t="n">
        <v>127</v>
      </c>
      <c r="AE249" s="95" t="n">
        <f aca="false">IF(AD249&gt;0, U249/(AD249*24),"no data")</f>
        <v>0.983595800524934</v>
      </c>
      <c r="AF249" s="96" t="n">
        <f aca="false">IF(Q249&gt;0,Q249/24,"no data")</f>
        <v>147.083333333333</v>
      </c>
      <c r="AG249" s="95" t="n">
        <f aca="false">IF(T249&gt;0,(T249/Q249),"no data")</f>
        <v>0.821813031161473</v>
      </c>
      <c r="AH249" s="97" t="n">
        <f aca="false">(1440-((V249*W249)+(X249*Y249)+(Z249*AA249))/(V249+X249+Z249))/1440</f>
        <v>1</v>
      </c>
      <c r="AI249" s="98" t="n">
        <f aca="false">IF(T249&gt;0,(1440-((W249*V249+AS249*AT249)+(Y249*X249+AU249*AV249)+(Z249*AA249+AW249*AX249))/(V249+X249+Z249))/1440,"no data")</f>
        <v>0.874125874125874</v>
      </c>
      <c r="AJ249" s="99" t="n">
        <v>8.03</v>
      </c>
      <c r="AK249" s="100" t="n">
        <v>137.51</v>
      </c>
      <c r="AL249" s="101" t="n">
        <f aca="false">AJ249*AK249</f>
        <v>1104.2053</v>
      </c>
      <c r="AM249" s="99" t="n">
        <v>25.271</v>
      </c>
      <c r="AN249" s="102" t="n">
        <v>951</v>
      </c>
      <c r="AO249" s="103" t="n">
        <f aca="false">AM249*AN249</f>
        <v>24032.721</v>
      </c>
      <c r="AP249" s="104" t="n">
        <f aca="false">IF(T249&gt;0,((((AJ249*AK249)+(AM249*AN249))/(T249*1000))*1000000),"no data")</f>
        <v>8664.91771802827</v>
      </c>
      <c r="AQ249" s="101" t="n">
        <f aca="false">R249/24</f>
        <v>123.708333333333</v>
      </c>
      <c r="AR249" s="101"/>
      <c r="AS249" s="88" t="n">
        <v>0</v>
      </c>
      <c r="AT249" s="106" t="n">
        <v>0</v>
      </c>
      <c r="AU249" s="106" t="n">
        <v>0</v>
      </c>
      <c r="AV249" s="88" t="n">
        <v>0</v>
      </c>
      <c r="AW249" s="106" t="n">
        <v>18</v>
      </c>
      <c r="AX249" s="88" t="n">
        <v>1440</v>
      </c>
      <c r="AY249" s="88" t="n">
        <v>0</v>
      </c>
      <c r="BA249" s="107" t="n">
        <v>1005</v>
      </c>
      <c r="BB249" s="107" t="n">
        <v>989</v>
      </c>
      <c r="BC249" s="107" t="n">
        <v>1004</v>
      </c>
      <c r="BD249" s="107" t="n">
        <f aca="false">BB249-BA249</f>
        <v>-16</v>
      </c>
      <c r="BE249" s="107" t="n">
        <f aca="false">AP249</f>
        <v>8664.91771802827</v>
      </c>
      <c r="BF249" s="232" t="n">
        <f aca="false">BC249/24</f>
        <v>41.8333333333333</v>
      </c>
      <c r="BG249" s="109" t="n">
        <v>0</v>
      </c>
      <c r="BH249" s="110" t="n">
        <v>0</v>
      </c>
      <c r="BI249" s="111" t="n">
        <v>24</v>
      </c>
      <c r="BJ249" s="112" t="n">
        <v>27</v>
      </c>
      <c r="BK249" s="112" t="n">
        <v>22.4</v>
      </c>
      <c r="BL249" s="112" t="n">
        <v>23.2</v>
      </c>
      <c r="BM249" s="112" t="n">
        <v>985.1</v>
      </c>
      <c r="BN249" s="111" t="n">
        <v>50.19</v>
      </c>
      <c r="BO249" s="113" t="n">
        <v>0.9332</v>
      </c>
      <c r="BP249" s="108" t="n">
        <v>95.2</v>
      </c>
      <c r="BQ249" s="108" t="n">
        <v>86.6</v>
      </c>
      <c r="BR249" s="111"/>
      <c r="BS249" s="107" t="n">
        <v>12632</v>
      </c>
      <c r="BT249" s="107" t="n">
        <v>12690</v>
      </c>
      <c r="BU249" s="116" t="n">
        <f aca="false">BT249-BS249</f>
        <v>58</v>
      </c>
      <c r="BV249" s="161" t="n">
        <f aca="false">BG249+BH249</f>
        <v>0</v>
      </c>
      <c r="BW249" s="233" t="n">
        <v>0</v>
      </c>
      <c r="BX249" s="233" t="n">
        <v>0</v>
      </c>
      <c r="BY249" s="233"/>
      <c r="BZ249" s="108" t="n">
        <v>24</v>
      </c>
      <c r="CA249" s="108" t="n">
        <v>6.42</v>
      </c>
    </row>
    <row r="250" customFormat="false" ht="13.8" hidden="false" customHeight="false" outlineLevel="0" collapsed="false">
      <c r="A250" s="226"/>
      <c r="B250" s="85" t="n">
        <v>42980</v>
      </c>
      <c r="C250" s="86" t="n">
        <v>87.9</v>
      </c>
      <c r="D250" s="214" t="n">
        <v>0.747</v>
      </c>
      <c r="E250" s="88" t="n">
        <v>97</v>
      </c>
      <c r="F250" s="88" t="n">
        <v>82</v>
      </c>
      <c r="G250" s="89" t="n">
        <v>24</v>
      </c>
      <c r="H250" s="89" t="n">
        <v>0</v>
      </c>
      <c r="I250" s="89" t="n">
        <v>24</v>
      </c>
      <c r="J250" s="89" t="n">
        <v>0</v>
      </c>
      <c r="K250" s="90" t="n">
        <v>0</v>
      </c>
      <c r="L250" s="90" t="n">
        <v>0</v>
      </c>
      <c r="M250" s="90" t="n">
        <v>0</v>
      </c>
      <c r="N250" s="90" t="n">
        <v>0</v>
      </c>
      <c r="O250" s="90" t="n">
        <v>0</v>
      </c>
      <c r="P250" s="90" t="n">
        <v>0</v>
      </c>
      <c r="Q250" s="90" t="n">
        <v>3519</v>
      </c>
      <c r="R250" s="91" t="n">
        <v>2963</v>
      </c>
      <c r="S250" s="91" t="n">
        <v>2963</v>
      </c>
      <c r="T250" s="92" t="n">
        <v>2892</v>
      </c>
      <c r="U250" s="92" t="n">
        <v>2987</v>
      </c>
      <c r="V250" s="89" t="n">
        <v>42</v>
      </c>
      <c r="W250" s="89" t="n">
        <v>0</v>
      </c>
      <c r="X250" s="89" t="n">
        <v>41</v>
      </c>
      <c r="Y250" s="89" t="n">
        <v>0</v>
      </c>
      <c r="Z250" s="89" t="n">
        <v>60</v>
      </c>
      <c r="AA250" s="88" t="n">
        <v>0</v>
      </c>
      <c r="AB250" s="93" t="n">
        <f aca="false">U250-T250+AY250</f>
        <v>95</v>
      </c>
      <c r="AC250" s="94" t="n">
        <f aca="false">T250-S250</f>
        <v>-71</v>
      </c>
      <c r="AD250" s="88" t="n">
        <v>126</v>
      </c>
      <c r="AE250" s="95" t="n">
        <f aca="false">IF(AD250&gt;0, U250/(AD250*24),"no data")</f>
        <v>0.98776455026455</v>
      </c>
      <c r="AF250" s="96" t="n">
        <f aca="false">IF(Q250&gt;0,Q250/24,"no data")</f>
        <v>146.625</v>
      </c>
      <c r="AG250" s="95" t="n">
        <f aca="false">IF(T250&gt;0,(T250/Q250),"no data")</f>
        <v>0.821824381926684</v>
      </c>
      <c r="AH250" s="97" t="n">
        <f aca="false">(1440-((V250*W250)+(X250*Y250)+(Z250*AA250))/(V250+X250+Z250))/1440</f>
        <v>1</v>
      </c>
      <c r="AI250" s="98" t="n">
        <f aca="false">IF(T250&gt;0,(1440-((W250*V250+AS250*AT250)+(Y250*X250+AU250*AV250)+(Z250*AA250+AW250*AX250))/(V250+X250+Z250))/1440,"no data")</f>
        <v>0.874125874125874</v>
      </c>
      <c r="AJ250" s="117" t="n">
        <v>7.942</v>
      </c>
      <c r="AK250" s="118" t="n">
        <v>143.64</v>
      </c>
      <c r="AL250" s="101" t="n">
        <f aca="false">AJ250*AK250</f>
        <v>1140.78888</v>
      </c>
      <c r="AM250" s="117" t="n">
        <v>25.079</v>
      </c>
      <c r="AN250" s="119" t="n">
        <v>952</v>
      </c>
      <c r="AO250" s="103" t="n">
        <f aca="false">AM250*AN250</f>
        <v>23875.208</v>
      </c>
      <c r="AP250" s="104" t="n">
        <f aca="false">IF(T250&gt;0,((((AJ250*AK250)+(AM250*AN250))/(T250*1000))*1000000),"no data")</f>
        <v>8650.06807745505</v>
      </c>
      <c r="AQ250" s="101" t="n">
        <f aca="false">R250/24</f>
        <v>123.458333333333</v>
      </c>
      <c r="AR250" s="101"/>
      <c r="AS250" s="88" t="n">
        <v>0</v>
      </c>
      <c r="AT250" s="106" t="n">
        <v>0</v>
      </c>
      <c r="AU250" s="106" t="n">
        <v>0</v>
      </c>
      <c r="AV250" s="88" t="n">
        <v>0</v>
      </c>
      <c r="AW250" s="106" t="n">
        <v>18</v>
      </c>
      <c r="AX250" s="88" t="n">
        <v>1440</v>
      </c>
      <c r="AY250" s="88" t="n">
        <v>0</v>
      </c>
      <c r="BA250" s="107" t="n">
        <v>999</v>
      </c>
      <c r="BB250" s="107" t="n">
        <v>987</v>
      </c>
      <c r="BC250" s="107" t="n">
        <v>1001</v>
      </c>
      <c r="BD250" s="107" t="n">
        <f aca="false">BB250-BA250</f>
        <v>-12</v>
      </c>
      <c r="BE250" s="107" t="n">
        <f aca="false">AP250</f>
        <v>8650.06807745505</v>
      </c>
      <c r="BF250" s="232" t="n">
        <f aca="false">BC250/24</f>
        <v>41.7083333333333</v>
      </c>
      <c r="BG250" s="109" t="n">
        <v>0</v>
      </c>
      <c r="BH250" s="110" t="n">
        <v>0</v>
      </c>
      <c r="BI250" s="111" t="n">
        <v>24</v>
      </c>
      <c r="BJ250" s="112" t="n">
        <v>26.8</v>
      </c>
      <c r="BK250" s="112" t="n">
        <v>22.3</v>
      </c>
      <c r="BL250" s="112" t="n">
        <v>23.2</v>
      </c>
      <c r="BM250" s="112" t="n">
        <v>985.2</v>
      </c>
      <c r="BN250" s="111" t="n">
        <v>50.18</v>
      </c>
      <c r="BO250" s="113" t="n">
        <v>0.9308</v>
      </c>
      <c r="BP250" s="108" t="n">
        <v>95.2</v>
      </c>
      <c r="BQ250" s="108" t="n">
        <v>86.6</v>
      </c>
      <c r="BR250" s="111"/>
      <c r="BS250" s="107" t="n">
        <v>12606</v>
      </c>
      <c r="BT250" s="107" t="n">
        <v>12672</v>
      </c>
      <c r="BU250" s="116" t="n">
        <f aca="false">BT250-BS250</f>
        <v>66</v>
      </c>
      <c r="BV250" s="161" t="n">
        <f aca="false">BG250+BH250</f>
        <v>0</v>
      </c>
      <c r="BW250" s="233" t="n">
        <v>0</v>
      </c>
      <c r="BX250" s="233" t="n">
        <v>0</v>
      </c>
      <c r="BY250" s="233"/>
      <c r="BZ250" s="108" t="n">
        <v>24</v>
      </c>
      <c r="CA250" s="108" t="n">
        <v>6.3</v>
      </c>
    </row>
    <row r="251" s="279" customFormat="true" ht="12.75" hidden="false" customHeight="true" outlineLevel="0" collapsed="false">
      <c r="A251" s="252" t="s">
        <v>122</v>
      </c>
      <c r="B251" s="258" t="n">
        <v>42981</v>
      </c>
      <c r="C251" s="259" t="n">
        <v>88.7</v>
      </c>
      <c r="D251" s="260" t="n">
        <v>0.726</v>
      </c>
      <c r="E251" s="261" t="n">
        <v>96</v>
      </c>
      <c r="F251" s="261" t="n">
        <v>81</v>
      </c>
      <c r="G251" s="262" t="n">
        <v>24</v>
      </c>
      <c r="H251" s="262" t="n">
        <v>0</v>
      </c>
      <c r="I251" s="262" t="n">
        <v>24</v>
      </c>
      <c r="J251" s="262" t="n">
        <v>0</v>
      </c>
      <c r="K251" s="263" t="n">
        <v>0</v>
      </c>
      <c r="L251" s="263" t="n">
        <v>0</v>
      </c>
      <c r="M251" s="263" t="n">
        <v>0</v>
      </c>
      <c r="N251" s="263" t="n">
        <v>0</v>
      </c>
      <c r="O251" s="263" t="n">
        <v>0</v>
      </c>
      <c r="P251" s="263" t="n">
        <v>0</v>
      </c>
      <c r="Q251" s="264" t="n">
        <v>3514</v>
      </c>
      <c r="R251" s="265" t="n">
        <v>2956</v>
      </c>
      <c r="S251" s="265" t="n">
        <v>2956</v>
      </c>
      <c r="T251" s="266" t="n">
        <v>2886</v>
      </c>
      <c r="U251" s="266" t="n">
        <v>2982</v>
      </c>
      <c r="V251" s="261" t="n">
        <v>42</v>
      </c>
      <c r="W251" s="261" t="n">
        <v>0</v>
      </c>
      <c r="X251" s="261" t="n">
        <v>41</v>
      </c>
      <c r="Y251" s="261" t="n">
        <v>0</v>
      </c>
      <c r="Z251" s="261" t="n">
        <v>60</v>
      </c>
      <c r="AA251" s="261" t="n">
        <v>0</v>
      </c>
      <c r="AB251" s="267" t="n">
        <f aca="false">U251-T251+AY251</f>
        <v>96</v>
      </c>
      <c r="AC251" s="268" t="n">
        <f aca="false">T251-S251</f>
        <v>-70</v>
      </c>
      <c r="AD251" s="261" t="n">
        <v>126</v>
      </c>
      <c r="AE251" s="269" t="n">
        <f aca="false">IF(AD251&gt;0, U251/(AD251*24),"no data")</f>
        <v>0.986111111111111</v>
      </c>
      <c r="AF251" s="270" t="n">
        <f aca="false">IF(Q251&gt;0,Q251/24,"no data")</f>
        <v>146.416666666667</v>
      </c>
      <c r="AG251" s="269" t="n">
        <f aca="false">IF(T251&gt;0,(T251/Q251),"no data")</f>
        <v>0.821286283437678</v>
      </c>
      <c r="AH251" s="271" t="n">
        <f aca="false">(1440-((V251*W251)+(X251*Y251)+(Z251*AA251))/(V251+X251+Z251))/1440</f>
        <v>1</v>
      </c>
      <c r="AI251" s="272" t="n">
        <f aca="false">IF(T251&gt;0,(1440-((W251*V251+AS251*AT251)+(Y251*X251+AU251*AV251)+(Z251*AA251+AW251*AX251))/(V251+X251+Z251))/1440,"no data")</f>
        <v>0.881118881118881</v>
      </c>
      <c r="AJ251" s="117" t="n">
        <v>7.97</v>
      </c>
      <c r="AK251" s="121" t="n">
        <v>134.11</v>
      </c>
      <c r="AL251" s="273" t="n">
        <f aca="false">AJ251*AK251</f>
        <v>1068.8567</v>
      </c>
      <c r="AM251" s="117" t="n">
        <v>25.171</v>
      </c>
      <c r="AN251" s="119" t="n">
        <v>952</v>
      </c>
      <c r="AO251" s="274" t="n">
        <f aca="false">AM251*AN251</f>
        <v>23962.792</v>
      </c>
      <c r="AP251" s="275" t="n">
        <f aca="false">IF(T251&gt;0,((((AJ251*AK251)+(AM251*AN251))/(T251*1000))*1000000),"no data")</f>
        <v>8673.47494802495</v>
      </c>
      <c r="AQ251" s="276" t="n">
        <f aca="false">R251/24</f>
        <v>123.166666666667</v>
      </c>
      <c r="AR251" s="276"/>
      <c r="AS251" s="277" t="n">
        <v>0</v>
      </c>
      <c r="AT251" s="261" t="n">
        <v>0</v>
      </c>
      <c r="AU251" s="278" t="n">
        <v>0</v>
      </c>
      <c r="AV251" s="278" t="n">
        <v>0</v>
      </c>
      <c r="AW251" s="261" t="n">
        <v>17</v>
      </c>
      <c r="AX251" s="278" t="n">
        <v>1440</v>
      </c>
      <c r="AY251" s="261" t="n">
        <v>0</v>
      </c>
      <c r="BA251" s="261" t="n">
        <v>999</v>
      </c>
      <c r="BB251" s="261" t="n">
        <v>983</v>
      </c>
      <c r="BC251" s="261" t="n">
        <v>1000</v>
      </c>
      <c r="BD251" s="280" t="n">
        <f aca="false">BB251-BA251</f>
        <v>-16</v>
      </c>
      <c r="BE251" s="281" t="n">
        <f aca="false">AP251</f>
        <v>8673.47494802495</v>
      </c>
      <c r="BF251" s="282" t="n">
        <f aca="false">BC251/24</f>
        <v>41.6666666666667</v>
      </c>
      <c r="BG251" s="283" t="n">
        <v>0</v>
      </c>
      <c r="BH251" s="284" t="n">
        <v>0</v>
      </c>
      <c r="BI251" s="282" t="n">
        <v>24</v>
      </c>
      <c r="BJ251" s="280" t="n">
        <v>26.92</v>
      </c>
      <c r="BK251" s="280" t="n">
        <v>22.47</v>
      </c>
      <c r="BL251" s="280" t="n">
        <v>23.12</v>
      </c>
      <c r="BM251" s="280" t="n">
        <v>896.17</v>
      </c>
      <c r="BN251" s="282" t="n">
        <v>50.19</v>
      </c>
      <c r="BO251" s="285" t="n">
        <v>0.9343</v>
      </c>
      <c r="BP251" s="282" t="n">
        <v>95.16</v>
      </c>
      <c r="BQ251" s="282" t="n">
        <v>86.52</v>
      </c>
      <c r="BR251" s="286"/>
      <c r="BS251" s="280" t="n">
        <v>12660</v>
      </c>
      <c r="BT251" s="280" t="n">
        <v>12755</v>
      </c>
      <c r="BU251" s="287" t="n">
        <f aca="false">BT251-BS251</f>
        <v>95</v>
      </c>
      <c r="BV251" s="288" t="n">
        <f aca="false">BG251+BH251</f>
        <v>0</v>
      </c>
      <c r="BW251" s="282" t="n">
        <v>0</v>
      </c>
      <c r="BX251" s="282" t="n">
        <v>0</v>
      </c>
      <c r="BY251" s="282"/>
      <c r="BZ251" s="282" t="n">
        <v>24</v>
      </c>
      <c r="CA251" s="282" t="n">
        <v>5.57</v>
      </c>
    </row>
    <row r="252" customFormat="false" ht="13.8" hidden="false" customHeight="false" outlineLevel="0" collapsed="false">
      <c r="A252" s="252"/>
      <c r="B252" s="85" t="n">
        <v>42982</v>
      </c>
      <c r="C252" s="125" t="n">
        <v>89.6</v>
      </c>
      <c r="D252" s="126" t="n">
        <v>0.7</v>
      </c>
      <c r="E252" s="127" t="n">
        <v>100</v>
      </c>
      <c r="F252" s="127" t="n">
        <v>81</v>
      </c>
      <c r="G252" s="128" t="n">
        <v>24</v>
      </c>
      <c r="H252" s="128" t="n">
        <v>0</v>
      </c>
      <c r="I252" s="128" t="n">
        <v>24</v>
      </c>
      <c r="J252" s="128" t="n">
        <v>0</v>
      </c>
      <c r="K252" s="129" t="n">
        <v>0</v>
      </c>
      <c r="L252" s="129" t="n">
        <v>0</v>
      </c>
      <c r="M252" s="129" t="n">
        <v>0</v>
      </c>
      <c r="N252" s="129" t="n">
        <v>0</v>
      </c>
      <c r="O252" s="129" t="n">
        <v>0</v>
      </c>
      <c r="P252" s="129" t="n">
        <v>0</v>
      </c>
      <c r="Q252" s="130" t="n">
        <v>3502</v>
      </c>
      <c r="R252" s="131" t="n">
        <v>2964</v>
      </c>
      <c r="S252" s="131" t="n">
        <v>2964</v>
      </c>
      <c r="T252" s="132" t="n">
        <v>2897</v>
      </c>
      <c r="U252" s="132" t="n">
        <v>2993</v>
      </c>
      <c r="V252" s="127" t="n">
        <v>42</v>
      </c>
      <c r="W252" s="127" t="n">
        <v>0</v>
      </c>
      <c r="X252" s="127" t="n">
        <v>41</v>
      </c>
      <c r="Y252" s="127" t="n">
        <v>0</v>
      </c>
      <c r="Z252" s="127" t="n">
        <v>60</v>
      </c>
      <c r="AA252" s="127" t="n">
        <v>0</v>
      </c>
      <c r="AB252" s="133" t="n">
        <f aca="false">U252-T252+AY252</f>
        <v>96</v>
      </c>
      <c r="AC252" s="134" t="n">
        <f aca="false">T252-S252</f>
        <v>-67</v>
      </c>
      <c r="AD252" s="127" t="n">
        <v>128</v>
      </c>
      <c r="AE252" s="135" t="n">
        <f aca="false">IF(AD252&gt;0, U252/(AD252*24),"no data")</f>
        <v>0.974283854166667</v>
      </c>
      <c r="AF252" s="136" t="n">
        <f aca="false">IF(Q252&gt;0,Q252/24,"no data")</f>
        <v>145.916666666667</v>
      </c>
      <c r="AG252" s="135" t="n">
        <f aca="false">IF(T252&gt;0,(T252/Q252),"no data")</f>
        <v>0.827241576242147</v>
      </c>
      <c r="AH252" s="137" t="n">
        <f aca="false">(1440-((V252*W252)+(X252*Y252)+(Z252*AA252))/(V252+X252+Z252))/1440</f>
        <v>1</v>
      </c>
      <c r="AI252" s="138" t="n">
        <f aca="false">IF(T252&gt;0,(1440-((W252*V252+AS252*AT252)+(Y252*X252+AU252*AV252)+(Z252*AA252+AW252*AX252))/(V252+X252+Z252))/1440,"no data")</f>
        <v>0.874125874125874</v>
      </c>
      <c r="AJ252" s="117" t="n">
        <v>7.98</v>
      </c>
      <c r="AK252" s="121" t="n">
        <v>136.89</v>
      </c>
      <c r="AL252" s="154" t="n">
        <f aca="false">AJ252*AK252</f>
        <v>1092.3822</v>
      </c>
      <c r="AM252" s="117" t="n">
        <v>25.333</v>
      </c>
      <c r="AN252" s="119" t="n">
        <v>952</v>
      </c>
      <c r="AO252" s="140" t="n">
        <f aca="false">AM252*AN252</f>
        <v>24117.016</v>
      </c>
      <c r="AP252" s="141" t="n">
        <f aca="false">IF(T252&gt;0,((((AJ252*AK252)+(AM252*AN252))/(T252*1000))*1000000),"no data")</f>
        <v>8701.89789437349</v>
      </c>
      <c r="AQ252" s="229" t="n">
        <f aca="false">R252/24</f>
        <v>123.5</v>
      </c>
      <c r="AR252" s="229"/>
      <c r="AS252" s="143" t="n">
        <v>0</v>
      </c>
      <c r="AT252" s="127" t="n">
        <v>0</v>
      </c>
      <c r="AU252" s="144" t="n">
        <v>0</v>
      </c>
      <c r="AV252" s="144" t="n">
        <v>0</v>
      </c>
      <c r="AW252" s="127" t="n">
        <v>18</v>
      </c>
      <c r="AX252" s="144" t="n">
        <v>1440</v>
      </c>
      <c r="AY252" s="127" t="n">
        <v>0</v>
      </c>
      <c r="BA252" s="127" t="n">
        <v>1002</v>
      </c>
      <c r="BB252" s="127" t="n">
        <v>989</v>
      </c>
      <c r="BC252" s="127" t="n">
        <v>1002</v>
      </c>
      <c r="BD252" s="145" t="n">
        <f aca="false">BB252-BA252</f>
        <v>-13</v>
      </c>
      <c r="BE252" s="146" t="n">
        <f aca="false">AP252</f>
        <v>8701.89789437349</v>
      </c>
      <c r="BF252" s="147" t="n">
        <f aca="false">BC252/24</f>
        <v>41.75</v>
      </c>
      <c r="BG252" s="148" t="n">
        <v>0</v>
      </c>
      <c r="BH252" s="149" t="n">
        <v>0</v>
      </c>
      <c r="BI252" s="147" t="n">
        <v>24</v>
      </c>
      <c r="BJ252" s="145" t="n">
        <v>27.07</v>
      </c>
      <c r="BK252" s="145" t="n">
        <v>22.59</v>
      </c>
      <c r="BL252" s="145" t="n">
        <v>23.27</v>
      </c>
      <c r="BM252" s="145" t="n">
        <v>987.21</v>
      </c>
      <c r="BN252" s="145" t="n">
        <v>50.2</v>
      </c>
      <c r="BO252" s="150" t="n">
        <v>0.9336</v>
      </c>
      <c r="BP252" s="147" t="n">
        <v>94.89</v>
      </c>
      <c r="BQ252" s="147" t="n">
        <v>86.37</v>
      </c>
      <c r="BR252" s="176"/>
      <c r="BS252" s="145" t="n">
        <v>12696</v>
      </c>
      <c r="BT252" s="145" t="n">
        <v>12773</v>
      </c>
      <c r="BU252" s="116" t="n">
        <f aca="false">BT252-BS252</f>
        <v>77</v>
      </c>
      <c r="BV252" s="288" t="n">
        <f aca="false">BG252+BH252</f>
        <v>0</v>
      </c>
      <c r="BW252" s="147" t="n">
        <v>0</v>
      </c>
      <c r="BX252" s="147" t="n">
        <v>0</v>
      </c>
      <c r="BY252" s="147"/>
      <c r="BZ252" s="147" t="n">
        <v>24</v>
      </c>
      <c r="CA252" s="147" t="n">
        <v>6.63</v>
      </c>
    </row>
    <row r="253" customFormat="false" ht="13.8" hidden="false" customHeight="false" outlineLevel="0" collapsed="false">
      <c r="A253" s="252"/>
      <c r="B253" s="85" t="n">
        <v>42983</v>
      </c>
      <c r="C253" s="125" t="n">
        <v>89.3</v>
      </c>
      <c r="D253" s="126" t="n">
        <v>0.727</v>
      </c>
      <c r="E253" s="127" t="n">
        <v>100</v>
      </c>
      <c r="F253" s="127" t="n">
        <v>79</v>
      </c>
      <c r="G253" s="128" t="n">
        <v>24</v>
      </c>
      <c r="H253" s="128" t="n">
        <v>0</v>
      </c>
      <c r="I253" s="128" t="n">
        <v>24</v>
      </c>
      <c r="J253" s="128" t="n">
        <v>0</v>
      </c>
      <c r="K253" s="129" t="n">
        <v>0</v>
      </c>
      <c r="L253" s="129" t="n">
        <v>0</v>
      </c>
      <c r="M253" s="129" t="n">
        <v>0</v>
      </c>
      <c r="N253" s="129" t="n">
        <v>0</v>
      </c>
      <c r="O253" s="129" t="n">
        <v>0</v>
      </c>
      <c r="P253" s="129" t="n">
        <v>0</v>
      </c>
      <c r="Q253" s="130" t="n">
        <v>3506</v>
      </c>
      <c r="R253" s="131" t="n">
        <v>2955</v>
      </c>
      <c r="S253" s="131" t="n">
        <v>2955</v>
      </c>
      <c r="T253" s="132" t="n">
        <v>2888</v>
      </c>
      <c r="U253" s="132" t="n">
        <v>2988</v>
      </c>
      <c r="V253" s="127" t="n">
        <v>42</v>
      </c>
      <c r="W253" s="127" t="n">
        <v>0</v>
      </c>
      <c r="X253" s="127" t="n">
        <v>41</v>
      </c>
      <c r="Y253" s="127" t="n">
        <v>0</v>
      </c>
      <c r="Z253" s="127" t="n">
        <v>60</v>
      </c>
      <c r="AA253" s="127" t="n">
        <v>0</v>
      </c>
      <c r="AB253" s="133" t="n">
        <f aca="false">U253-T253+AY253</f>
        <v>100</v>
      </c>
      <c r="AC253" s="134" t="n">
        <f aca="false">T253-S253</f>
        <v>-67</v>
      </c>
      <c r="AD253" s="127" t="n">
        <v>127</v>
      </c>
      <c r="AE253" s="135" t="n">
        <f aca="false">IF(AD253&gt;0, U253/(AD253*24),"no data")</f>
        <v>0.980314960629921</v>
      </c>
      <c r="AF253" s="136" t="n">
        <f aca="false">IF(Q253&gt;0,Q253/24,"no data")</f>
        <v>146.083333333333</v>
      </c>
      <c r="AG253" s="135" t="n">
        <f aca="false">IF(T253&gt;0,(T253/Q253),"no data")</f>
        <v>0.823730747290359</v>
      </c>
      <c r="AH253" s="137" t="n">
        <f aca="false">(1440-((V253*W253)+(X253*Y253)+(Z253*AA253))/(V253+X253+Z253))/1440</f>
        <v>1</v>
      </c>
      <c r="AI253" s="138" t="n">
        <f aca="false">IF(T253&gt;0,(1440-((W253*V253+AS253*AT253)+(Y253*X253+AU253*AV253)+(Z253*AA253+AW253*AX253))/(V253+X253+Z253))/1440,"no data")</f>
        <v>0.874125874125874</v>
      </c>
      <c r="AJ253" s="117" t="n">
        <v>8</v>
      </c>
      <c r="AK253" s="121" t="n">
        <v>138.21</v>
      </c>
      <c r="AL253" s="154" t="n">
        <f aca="false">AJ253*AK253</f>
        <v>1105.68</v>
      </c>
      <c r="AM253" s="117" t="n">
        <v>25.321</v>
      </c>
      <c r="AN253" s="119" t="n">
        <v>949</v>
      </c>
      <c r="AO253" s="140" t="n">
        <f aca="false">AM253*AN253</f>
        <v>24029.629</v>
      </c>
      <c r="AP253" s="141" t="n">
        <f aca="false">IF(T253&gt;0,((((AJ253*AK253)+(AM253*AN253))/(T253*1000))*1000000),"no data")</f>
        <v>8703.36184210526</v>
      </c>
      <c r="AQ253" s="146" t="n">
        <f aca="false">R253/24</f>
        <v>123.125</v>
      </c>
      <c r="AR253" s="146"/>
      <c r="AS253" s="152" t="n">
        <v>0</v>
      </c>
      <c r="AT253" s="127" t="n">
        <v>0</v>
      </c>
      <c r="AU253" s="144" t="n">
        <v>0</v>
      </c>
      <c r="AV253" s="144" t="n">
        <v>0</v>
      </c>
      <c r="AW253" s="127" t="n">
        <v>18</v>
      </c>
      <c r="AX253" s="144" t="n">
        <v>1440</v>
      </c>
      <c r="AY253" s="127" t="n">
        <v>0</v>
      </c>
      <c r="BA253" s="127" t="n">
        <v>1000</v>
      </c>
      <c r="BB253" s="127" t="n">
        <v>986</v>
      </c>
      <c r="BC253" s="127" t="n">
        <v>1002</v>
      </c>
      <c r="BD253" s="145" t="n">
        <f aca="false">BB253-BA253</f>
        <v>-14</v>
      </c>
      <c r="BE253" s="146" t="n">
        <f aca="false">AP253</f>
        <v>8703.36184210526</v>
      </c>
      <c r="BF253" s="147" t="n">
        <f aca="false">BC253/24</f>
        <v>41.75</v>
      </c>
      <c r="BG253" s="148" t="n">
        <v>0</v>
      </c>
      <c r="BH253" s="149" t="n">
        <v>0</v>
      </c>
      <c r="BI253" s="147" t="n">
        <v>24</v>
      </c>
      <c r="BJ253" s="145" t="n">
        <v>27.09</v>
      </c>
      <c r="BK253" s="145" t="n">
        <v>22.63</v>
      </c>
      <c r="BL253" s="145" t="n">
        <v>23.28</v>
      </c>
      <c r="BM253" s="145" t="n">
        <v>987.4</v>
      </c>
      <c r="BN253" s="145" t="n">
        <v>50.19</v>
      </c>
      <c r="BO253" s="150" t="n">
        <v>0.9332</v>
      </c>
      <c r="BP253" s="147" t="n">
        <v>95.25</v>
      </c>
      <c r="BQ253" s="147" t="n">
        <v>86.42</v>
      </c>
      <c r="BR253" s="176"/>
      <c r="BS253" s="145" t="n">
        <v>12732</v>
      </c>
      <c r="BT253" s="145" t="n">
        <v>12829</v>
      </c>
      <c r="BU253" s="116" t="n">
        <f aca="false">BT253-BS253</f>
        <v>97</v>
      </c>
      <c r="BV253" s="288" t="n">
        <f aca="false">BG253+BH253</f>
        <v>0</v>
      </c>
      <c r="BW253" s="147" t="n">
        <v>0</v>
      </c>
      <c r="BX253" s="147" t="n">
        <v>0</v>
      </c>
      <c r="BY253" s="147"/>
      <c r="BZ253" s="147" t="n">
        <v>24</v>
      </c>
      <c r="CA253" s="147" t="n">
        <v>5.3</v>
      </c>
    </row>
    <row r="254" customFormat="false" ht="13.8" hidden="false" customHeight="false" outlineLevel="0" collapsed="false">
      <c r="A254" s="252"/>
      <c r="B254" s="85" t="n">
        <v>42984</v>
      </c>
      <c r="C254" s="125" t="n">
        <v>90.13</v>
      </c>
      <c r="D254" s="126" t="n">
        <v>0.6815</v>
      </c>
      <c r="E254" s="153" t="n">
        <v>99</v>
      </c>
      <c r="F254" s="153" t="n">
        <v>84</v>
      </c>
      <c r="G254" s="128" t="n">
        <v>24</v>
      </c>
      <c r="H254" s="128" t="n">
        <v>0</v>
      </c>
      <c r="I254" s="128" t="n">
        <v>24</v>
      </c>
      <c r="J254" s="128" t="n">
        <v>0</v>
      </c>
      <c r="K254" s="129" t="n">
        <v>0</v>
      </c>
      <c r="L254" s="129" t="n">
        <v>0</v>
      </c>
      <c r="M254" s="129" t="n">
        <v>0</v>
      </c>
      <c r="N254" s="129" t="n">
        <v>0</v>
      </c>
      <c r="O254" s="129" t="n">
        <v>0</v>
      </c>
      <c r="P254" s="129" t="n">
        <v>0</v>
      </c>
      <c r="Q254" s="130" t="n">
        <v>3497</v>
      </c>
      <c r="R254" s="131" t="n">
        <v>2954</v>
      </c>
      <c r="S254" s="131" t="n">
        <v>2954</v>
      </c>
      <c r="T254" s="132" t="n">
        <v>2894</v>
      </c>
      <c r="U254" s="132" t="n">
        <v>2995</v>
      </c>
      <c r="V254" s="127" t="n">
        <v>42</v>
      </c>
      <c r="W254" s="153" t="n">
        <v>0</v>
      </c>
      <c r="X254" s="153" t="n">
        <v>41</v>
      </c>
      <c r="Y254" s="153" t="n">
        <v>0</v>
      </c>
      <c r="Z254" s="153" t="n">
        <v>60</v>
      </c>
      <c r="AA254" s="153" t="n">
        <v>0</v>
      </c>
      <c r="AB254" s="133" t="n">
        <f aca="false">U254-T254+AY254</f>
        <v>101</v>
      </c>
      <c r="AC254" s="134" t="n">
        <f aca="false">T254-S254</f>
        <v>-60</v>
      </c>
      <c r="AD254" s="127" t="n">
        <v>128</v>
      </c>
      <c r="AE254" s="135" t="n">
        <f aca="false">IF(AD254&gt;0, U254/(AD254*24),"no data")</f>
        <v>0.974934895833333</v>
      </c>
      <c r="AF254" s="136" t="n">
        <f aca="false">IF(Q254&gt;0,Q254/24,"no data")</f>
        <v>145.708333333333</v>
      </c>
      <c r="AG254" s="135" t="n">
        <f aca="false">IF(T254&gt;0,(T254/Q254),"no data")</f>
        <v>0.827566485559051</v>
      </c>
      <c r="AH254" s="137" t="n">
        <f aca="false">(1440-((V254*W254)+(X254*Y254)+(Z254*AA254))/(V254+X254+Z254))/1440</f>
        <v>1</v>
      </c>
      <c r="AI254" s="138" t="n">
        <f aca="false">IF(T254&gt;0,(1440-((W254*V254+AS254*AT254)+(Y254*X254+AU254*AV254)+(Z254*AA254+AW254*AX254))/(V254+X254+Z254))/1440,"no data")</f>
        <v>0.874125874125874</v>
      </c>
      <c r="AJ254" s="117" t="n">
        <v>7.95</v>
      </c>
      <c r="AK254" s="121" t="n">
        <v>134.45</v>
      </c>
      <c r="AL254" s="154" t="n">
        <f aca="false">AJ254*AK254</f>
        <v>1068.8775</v>
      </c>
      <c r="AM254" s="117" t="n">
        <v>25.487</v>
      </c>
      <c r="AN254" s="119" t="n">
        <v>946.5</v>
      </c>
      <c r="AO254" s="140" t="n">
        <f aca="false">AM254*AN254</f>
        <v>24123.4455</v>
      </c>
      <c r="AP254" s="141" t="n">
        <f aca="false">IF(T254&gt;0,((((AJ254*AK254)+(AM254*AN254))/(T254*1000))*1000000),"no data")</f>
        <v>8705.01831375259</v>
      </c>
      <c r="AQ254" s="154" t="n">
        <f aca="false">R254/24</f>
        <v>123.083333333333</v>
      </c>
      <c r="AR254" s="154"/>
      <c r="AS254" s="127" t="n">
        <v>0</v>
      </c>
      <c r="AT254" s="144" t="n">
        <v>0</v>
      </c>
      <c r="AU254" s="144" t="n">
        <v>0</v>
      </c>
      <c r="AV254" s="127" t="n">
        <v>0</v>
      </c>
      <c r="AW254" s="144" t="n">
        <v>18</v>
      </c>
      <c r="AX254" s="127" t="n">
        <v>1440</v>
      </c>
      <c r="AY254" s="127" t="n">
        <v>0</v>
      </c>
      <c r="BA254" s="145" t="n">
        <v>1005</v>
      </c>
      <c r="BB254" s="145" t="n">
        <v>986</v>
      </c>
      <c r="BC254" s="155" t="n">
        <v>1004</v>
      </c>
      <c r="BD254" s="145" t="n">
        <f aca="false">BB254-BA254</f>
        <v>-19</v>
      </c>
      <c r="BE254" s="147" t="n">
        <f aca="false">AP254</f>
        <v>8705.01831375259</v>
      </c>
      <c r="BF254" s="147" t="n">
        <f aca="false">BC254/24</f>
        <v>41.8333333333333</v>
      </c>
      <c r="BG254" s="148" t="n">
        <v>0</v>
      </c>
      <c r="BH254" s="149" t="n">
        <v>0</v>
      </c>
      <c r="BI254" s="147" t="n">
        <v>24</v>
      </c>
      <c r="BJ254" s="145" t="n">
        <v>27.16</v>
      </c>
      <c r="BK254" s="145" t="n">
        <v>22.16</v>
      </c>
      <c r="BL254" s="145" t="n">
        <v>23.15</v>
      </c>
      <c r="BM254" s="145" t="n">
        <v>987.7</v>
      </c>
      <c r="BN254" s="145" t="n">
        <v>50.22</v>
      </c>
      <c r="BO254" s="150" t="n">
        <v>0.9348</v>
      </c>
      <c r="BP254" s="147" t="n">
        <v>95.37</v>
      </c>
      <c r="BQ254" s="147" t="n">
        <v>86.33</v>
      </c>
      <c r="BR254" s="176"/>
      <c r="BS254" s="145" t="n">
        <v>12709</v>
      </c>
      <c r="BT254" s="145" t="n">
        <v>12805</v>
      </c>
      <c r="BU254" s="116" t="n">
        <f aca="false">BT254-BS254</f>
        <v>96</v>
      </c>
      <c r="BV254" s="288" t="n">
        <f aca="false">BG254+BH254</f>
        <v>0</v>
      </c>
      <c r="BW254" s="147" t="n">
        <v>0</v>
      </c>
      <c r="BX254" s="147" t="n">
        <v>0</v>
      </c>
      <c r="BY254" s="147"/>
      <c r="BZ254" s="147" t="n">
        <v>24</v>
      </c>
      <c r="CA254" s="147" t="n">
        <v>5.42</v>
      </c>
    </row>
    <row r="255" customFormat="false" ht="13.8" hidden="false" customHeight="false" outlineLevel="0" collapsed="false">
      <c r="A255" s="252"/>
      <c r="B255" s="85" t="n">
        <v>42985</v>
      </c>
      <c r="C255" s="125" t="n">
        <v>87.29</v>
      </c>
      <c r="D255" s="126" t="n">
        <v>0.6542</v>
      </c>
      <c r="E255" s="127" t="n">
        <v>98</v>
      </c>
      <c r="F255" s="127" t="n">
        <v>78</v>
      </c>
      <c r="G255" s="127" t="n">
        <v>24</v>
      </c>
      <c r="H255" s="127" t="n">
        <v>0</v>
      </c>
      <c r="I255" s="127" t="n">
        <v>24</v>
      </c>
      <c r="J255" s="127" t="n">
        <v>0</v>
      </c>
      <c r="K255" s="129" t="n">
        <v>0</v>
      </c>
      <c r="L255" s="129" t="n">
        <v>0</v>
      </c>
      <c r="M255" s="129" t="n">
        <v>0</v>
      </c>
      <c r="N255" s="129" t="n">
        <v>0</v>
      </c>
      <c r="O255" s="129" t="n">
        <v>0</v>
      </c>
      <c r="P255" s="129" t="n">
        <v>0</v>
      </c>
      <c r="Q255" s="130" t="n">
        <v>3524</v>
      </c>
      <c r="R255" s="131" t="n">
        <v>2995</v>
      </c>
      <c r="S255" s="131" t="n">
        <v>2995</v>
      </c>
      <c r="T255" s="132" t="n">
        <v>2928</v>
      </c>
      <c r="U255" s="132" t="n">
        <v>3025</v>
      </c>
      <c r="V255" s="127" t="n">
        <v>42</v>
      </c>
      <c r="W255" s="127" t="n">
        <v>0</v>
      </c>
      <c r="X255" s="127" t="n">
        <v>42</v>
      </c>
      <c r="Y255" s="127" t="n">
        <v>0</v>
      </c>
      <c r="Z255" s="127" t="n">
        <v>60</v>
      </c>
      <c r="AA255" s="127" t="n">
        <v>0</v>
      </c>
      <c r="AB255" s="133" t="n">
        <f aca="false">U255-T255+AY255</f>
        <v>97</v>
      </c>
      <c r="AC255" s="134" t="n">
        <f aca="false">T255-S255</f>
        <v>-67</v>
      </c>
      <c r="AD255" s="127" t="n">
        <v>128</v>
      </c>
      <c r="AE255" s="135" t="n">
        <f aca="false">IF(AD255&gt;0, U255/(AD255*24),"no data")</f>
        <v>0.984700520833333</v>
      </c>
      <c r="AF255" s="136" t="n">
        <f aca="false">IF(Q255&gt;0,Q255/24,"no data")</f>
        <v>146.833333333333</v>
      </c>
      <c r="AG255" s="135" t="n">
        <f aca="false">IF(T255&gt;0,(T255/Q255),"no data")</f>
        <v>0.830874006810443</v>
      </c>
      <c r="AH255" s="137" t="n">
        <f aca="false">(1440-((V255*W255)+(X255*Y255)+(Z255*AA255))/(V255+X255+Z255))/1440</f>
        <v>1</v>
      </c>
      <c r="AI255" s="138" t="n">
        <f aca="false">IF(T255&gt;0,(1440-((W255*V255+AS255*AT255)+(Y255*X255+AU255*AV255)+(Z255*AA255+AW255*AX255))/(V255+X255+Z255))/1440,"no data")</f>
        <v>0.875</v>
      </c>
      <c r="AJ255" s="117" t="n">
        <v>8.002</v>
      </c>
      <c r="AK255" s="121" t="n">
        <v>132.55</v>
      </c>
      <c r="AL255" s="154" t="n">
        <f aca="false">AJ255*AK255</f>
        <v>1060.6651</v>
      </c>
      <c r="AM255" s="117" t="n">
        <v>25.708</v>
      </c>
      <c r="AN255" s="119" t="n">
        <v>945</v>
      </c>
      <c r="AO255" s="140" t="n">
        <f aca="false">AM255*AN255</f>
        <v>24294.06</v>
      </c>
      <c r="AP255" s="141" t="n">
        <f aca="false">IF(T255&gt;0,((((AJ255*AK255)+(AM255*AN255))/(T255*1000))*1000000),"no data")</f>
        <v>8659.4006489071</v>
      </c>
      <c r="AQ255" s="154" t="n">
        <f aca="false">R255/24</f>
        <v>124.791666666667</v>
      </c>
      <c r="AR255" s="154"/>
      <c r="AS255" s="127" t="n">
        <v>0</v>
      </c>
      <c r="AT255" s="127" t="n">
        <v>0</v>
      </c>
      <c r="AU255" s="127" t="n">
        <v>0</v>
      </c>
      <c r="AV255" s="127" t="n">
        <v>0</v>
      </c>
      <c r="AW255" s="127" t="n">
        <v>18</v>
      </c>
      <c r="AX255" s="127" t="n">
        <v>1440</v>
      </c>
      <c r="AY255" s="127" t="n">
        <v>0</v>
      </c>
      <c r="BA255" s="145" t="n">
        <v>1012</v>
      </c>
      <c r="BB255" s="145" t="n">
        <v>999</v>
      </c>
      <c r="BC255" s="145" t="n">
        <v>1014</v>
      </c>
      <c r="BD255" s="145" t="n">
        <f aca="false">BB255-BA255</f>
        <v>-13</v>
      </c>
      <c r="BE255" s="147" t="n">
        <f aca="false">AP255</f>
        <v>8659.4006489071</v>
      </c>
      <c r="BF255" s="147" t="n">
        <f aca="false">BC255/24</f>
        <v>42.25</v>
      </c>
      <c r="BG255" s="148" t="n">
        <v>0</v>
      </c>
      <c r="BH255" s="149" t="n">
        <v>0</v>
      </c>
      <c r="BI255" s="147" t="n">
        <v>24</v>
      </c>
      <c r="BJ255" s="145" t="n">
        <v>27.33</v>
      </c>
      <c r="BK255" s="145" t="n">
        <v>22.92</v>
      </c>
      <c r="BL255" s="145" t="n">
        <v>22.85</v>
      </c>
      <c r="BM255" s="145" t="n">
        <v>988.9</v>
      </c>
      <c r="BN255" s="145" t="n">
        <v>50.14</v>
      </c>
      <c r="BO255" s="150" t="n">
        <v>0.9356</v>
      </c>
      <c r="BP255" s="147" t="n">
        <v>94.81</v>
      </c>
      <c r="BQ255" s="147" t="n">
        <v>86.24</v>
      </c>
      <c r="BR255" s="176"/>
      <c r="BS255" s="145" t="n">
        <v>12688</v>
      </c>
      <c r="BT255" s="145" t="n">
        <v>12765</v>
      </c>
      <c r="BU255" s="116" t="n">
        <f aca="false">BT255-BS255</f>
        <v>77</v>
      </c>
      <c r="BV255" s="288" t="n">
        <f aca="false">BG255+BH255</f>
        <v>0</v>
      </c>
      <c r="BW255" s="147" t="n">
        <v>0</v>
      </c>
      <c r="BX255" s="147" t="n">
        <v>0</v>
      </c>
      <c r="BY255" s="147"/>
      <c r="BZ255" s="147" t="n">
        <v>23.15</v>
      </c>
      <c r="CA255" s="147" t="n">
        <v>6.08</v>
      </c>
    </row>
    <row r="256" customFormat="false" ht="13.8" hidden="false" customHeight="false" outlineLevel="0" collapsed="false">
      <c r="A256" s="252"/>
      <c r="B256" s="85" t="n">
        <v>42986</v>
      </c>
      <c r="C256" s="125" t="n">
        <v>91</v>
      </c>
      <c r="D256" s="126" t="n">
        <v>0.63</v>
      </c>
      <c r="E256" s="127" t="n">
        <v>100</v>
      </c>
      <c r="F256" s="127" t="n">
        <v>80</v>
      </c>
      <c r="G256" s="127" t="n">
        <v>24</v>
      </c>
      <c r="H256" s="127" t="n">
        <v>0</v>
      </c>
      <c r="I256" s="127" t="n">
        <v>24</v>
      </c>
      <c r="J256" s="127" t="n">
        <v>0</v>
      </c>
      <c r="K256" s="129" t="n">
        <v>0</v>
      </c>
      <c r="L256" s="129" t="n">
        <v>0</v>
      </c>
      <c r="M256" s="129" t="n">
        <v>0</v>
      </c>
      <c r="N256" s="129" t="n">
        <v>0</v>
      </c>
      <c r="O256" s="129" t="n">
        <v>0</v>
      </c>
      <c r="P256" s="129" t="n">
        <v>0</v>
      </c>
      <c r="Q256" s="130" t="n">
        <v>3494</v>
      </c>
      <c r="R256" s="131" t="n">
        <v>2986</v>
      </c>
      <c r="S256" s="131" t="n">
        <v>2986</v>
      </c>
      <c r="T256" s="132" t="n">
        <v>2913</v>
      </c>
      <c r="U256" s="132" t="n">
        <v>3012</v>
      </c>
      <c r="V256" s="127" t="n">
        <v>42</v>
      </c>
      <c r="W256" s="127" t="n">
        <v>0</v>
      </c>
      <c r="X256" s="127" t="n">
        <v>41</v>
      </c>
      <c r="Y256" s="127" t="n">
        <v>0</v>
      </c>
      <c r="Z256" s="127" t="n">
        <v>60</v>
      </c>
      <c r="AA256" s="127" t="n">
        <v>0</v>
      </c>
      <c r="AB256" s="133" t="n">
        <f aca="false">U256-T256+AY256</f>
        <v>99</v>
      </c>
      <c r="AC256" s="134" t="n">
        <f aca="false">T256-S256</f>
        <v>-73</v>
      </c>
      <c r="AD256" s="127" t="n">
        <v>128</v>
      </c>
      <c r="AE256" s="135" t="n">
        <f aca="false">IF(AD256&gt;0, U256/(AD256*24),"no data")</f>
        <v>0.98046875</v>
      </c>
      <c r="AF256" s="136" t="n">
        <f aca="false">IF(Q256&gt;0,Q256/24,"no data")</f>
        <v>145.583333333333</v>
      </c>
      <c r="AG256" s="135" t="n">
        <f aca="false">IF(T256&gt;0,(T256/Q256),"no data")</f>
        <v>0.833714939896966</v>
      </c>
      <c r="AH256" s="137" t="n">
        <f aca="false">(1440-((V256*W256)+(X256*Y256)+(Z256*AA256))/(V256+X256+Z256))/1440</f>
        <v>1</v>
      </c>
      <c r="AI256" s="138" t="n">
        <f aca="false">IF(T256&gt;0,(1440-((W256*V256+AS256*AT256)+(Y256*X256+AU256*AV256)+(Z256*AA256+AW256*AX256))/(V256+X256+Z256))/1440,"no data")</f>
        <v>0.874125874125874</v>
      </c>
      <c r="AJ256" s="117" t="n">
        <v>8</v>
      </c>
      <c r="AK256" s="121" t="n">
        <v>132.95</v>
      </c>
      <c r="AL256" s="154" t="n">
        <f aca="false">AJ256*AK256</f>
        <v>1063.6</v>
      </c>
      <c r="AM256" s="117" t="n">
        <v>25.611</v>
      </c>
      <c r="AN256" s="119" t="n">
        <v>944</v>
      </c>
      <c r="AO256" s="140" t="n">
        <f aca="false">AM256*AN256</f>
        <v>24176.784</v>
      </c>
      <c r="AP256" s="141" t="n">
        <f aca="false">IF(T256&gt;0,((((AJ256*AK256)+(AM256*AN256))/(T256*1000))*1000000),"no data")</f>
        <v>8664.73875729488</v>
      </c>
      <c r="AQ256" s="154" t="n">
        <f aca="false">R256/24</f>
        <v>124.416666666667</v>
      </c>
      <c r="AR256" s="154"/>
      <c r="AS256" s="127" t="n">
        <v>0</v>
      </c>
      <c r="AT256" s="127" t="n">
        <v>0</v>
      </c>
      <c r="AU256" s="127" t="n">
        <v>0</v>
      </c>
      <c r="AV256" s="127" t="n">
        <v>0</v>
      </c>
      <c r="AW256" s="127" t="n">
        <v>18</v>
      </c>
      <c r="AX256" s="127" t="n">
        <v>1440</v>
      </c>
      <c r="AY256" s="127" t="n">
        <v>0</v>
      </c>
      <c r="BA256" s="145" t="n">
        <v>1010</v>
      </c>
      <c r="BB256" s="145" t="n">
        <v>992</v>
      </c>
      <c r="BC256" s="145" t="n">
        <v>1010</v>
      </c>
      <c r="BD256" s="145" t="n">
        <f aca="false">BB256-BA256</f>
        <v>-18</v>
      </c>
      <c r="BE256" s="147" t="n">
        <f aca="false">AP256</f>
        <v>8664.73875729488</v>
      </c>
      <c r="BF256" s="147" t="n">
        <f aca="false">BC256/24</f>
        <v>42.0833333333333</v>
      </c>
      <c r="BG256" s="148" t="n">
        <v>0</v>
      </c>
      <c r="BH256" s="149" t="n">
        <v>0</v>
      </c>
      <c r="BI256" s="147" t="n">
        <v>23.54</v>
      </c>
      <c r="BJ256" s="145" t="n">
        <v>27.31</v>
      </c>
      <c r="BK256" s="145" t="n">
        <v>22.89</v>
      </c>
      <c r="BL256" s="145" t="n">
        <v>22.48</v>
      </c>
      <c r="BM256" s="145" t="n">
        <v>989.33</v>
      </c>
      <c r="BN256" s="145" t="n">
        <v>50.19</v>
      </c>
      <c r="BO256" s="150" t="n">
        <v>0.9355</v>
      </c>
      <c r="BP256" s="147" t="n">
        <v>95.01</v>
      </c>
      <c r="BQ256" s="147" t="n">
        <v>86.22</v>
      </c>
      <c r="BR256" s="176"/>
      <c r="BS256" s="145" t="n">
        <v>12716</v>
      </c>
      <c r="BT256" s="145" t="n">
        <v>12815</v>
      </c>
      <c r="BU256" s="116" t="n">
        <f aca="false">BT256-BS256</f>
        <v>99</v>
      </c>
      <c r="BV256" s="288" t="n">
        <f aca="false">BG256+BH256</f>
        <v>0</v>
      </c>
      <c r="BW256" s="147" t="n">
        <v>0</v>
      </c>
      <c r="BX256" s="147" t="n">
        <v>0</v>
      </c>
      <c r="BY256" s="147"/>
      <c r="BZ256" s="147" t="n">
        <v>24</v>
      </c>
      <c r="CA256" s="147" t="n">
        <v>6.12</v>
      </c>
    </row>
    <row r="257" customFormat="false" ht="13.8" hidden="false" customHeight="false" outlineLevel="0" collapsed="false">
      <c r="A257" s="252"/>
      <c r="B257" s="85" t="n">
        <v>42987</v>
      </c>
      <c r="C257" s="125" t="n">
        <v>92</v>
      </c>
      <c r="D257" s="126" t="n">
        <v>0.62</v>
      </c>
      <c r="E257" s="127" t="n">
        <v>102</v>
      </c>
      <c r="F257" s="127" t="n">
        <v>82</v>
      </c>
      <c r="G257" s="127" t="n">
        <v>24</v>
      </c>
      <c r="H257" s="127" t="n">
        <v>0</v>
      </c>
      <c r="I257" s="127" t="n">
        <v>24</v>
      </c>
      <c r="J257" s="127" t="n">
        <v>0</v>
      </c>
      <c r="K257" s="127" t="n">
        <v>0</v>
      </c>
      <c r="L257" s="127" t="n">
        <v>0</v>
      </c>
      <c r="M257" s="156" t="n">
        <v>0</v>
      </c>
      <c r="N257" s="156" t="n">
        <v>0</v>
      </c>
      <c r="O257" s="156" t="n">
        <v>0</v>
      </c>
      <c r="P257" s="156" t="n">
        <v>0</v>
      </c>
      <c r="Q257" s="130" t="n">
        <v>3473</v>
      </c>
      <c r="R257" s="131" t="n">
        <v>2967</v>
      </c>
      <c r="S257" s="131" t="n">
        <v>2967</v>
      </c>
      <c r="T257" s="132" t="n">
        <v>2896</v>
      </c>
      <c r="U257" s="132" t="n">
        <v>2993</v>
      </c>
      <c r="V257" s="127" t="n">
        <v>41</v>
      </c>
      <c r="W257" s="127" t="n">
        <v>0</v>
      </c>
      <c r="X257" s="127" t="n">
        <v>41</v>
      </c>
      <c r="Y257" s="127" t="n">
        <v>0</v>
      </c>
      <c r="Z257" s="127" t="n">
        <v>60</v>
      </c>
      <c r="AA257" s="127" t="n">
        <v>0</v>
      </c>
      <c r="AB257" s="133" t="n">
        <f aca="false">U257-T257+AY257</f>
        <v>97</v>
      </c>
      <c r="AC257" s="134" t="n">
        <f aca="false">T257-S257</f>
        <v>-71</v>
      </c>
      <c r="AD257" s="127" t="n">
        <v>127</v>
      </c>
      <c r="AE257" s="135" t="n">
        <f aca="false">IF(AD257&gt;0, U257/(AD257*24),"no data")</f>
        <v>0.981955380577428</v>
      </c>
      <c r="AF257" s="136" t="n">
        <f aca="false">IF(Q257&gt;0,Q257/24,"no data")</f>
        <v>144.708333333333</v>
      </c>
      <c r="AG257" s="135" t="n">
        <f aca="false">IF(T257&gt;0,(T257/Q257),"no data")</f>
        <v>0.83386121508782</v>
      </c>
      <c r="AH257" s="137" t="n">
        <f aca="false">(1440-((V257*W257)+(X257*Y257)+(Z257*AA257))/(V257+X257+Z257))/1440</f>
        <v>1</v>
      </c>
      <c r="AI257" s="138" t="n">
        <f aca="false">IF(T257&gt;0,(1440-((W257*V257+AS257*AT257)+(Y257*X257+AU257*AV257)+(Z257*AA257+AW257*AX257))/(V257+X257+Z257))/1440,"no data")</f>
        <v>0.873239436619718</v>
      </c>
      <c r="AJ257" s="117" t="n">
        <v>7.975</v>
      </c>
      <c r="AK257" s="121" t="n">
        <v>128.15</v>
      </c>
      <c r="AL257" s="154" t="n">
        <f aca="false">AJ257*AK257</f>
        <v>1021.99625</v>
      </c>
      <c r="AM257" s="117" t="n">
        <v>25.529</v>
      </c>
      <c r="AN257" s="119" t="n">
        <v>943</v>
      </c>
      <c r="AO257" s="140" t="n">
        <f aca="false">AM257*AN257</f>
        <v>24073.847</v>
      </c>
      <c r="AP257" s="141" t="n">
        <f aca="false">IF(T257&gt;0,((((AJ257*AK257)+(AM257*AN257))/(T257*1000))*1000000),"no data")</f>
        <v>8665.69172997238</v>
      </c>
      <c r="AQ257" s="154" t="n">
        <f aca="false">R257/24</f>
        <v>123.625</v>
      </c>
      <c r="AR257" s="154"/>
      <c r="AS257" s="127" t="n">
        <v>0</v>
      </c>
      <c r="AT257" s="127" t="n">
        <v>0</v>
      </c>
      <c r="AU257" s="127" t="n">
        <v>0</v>
      </c>
      <c r="AV257" s="127" t="n">
        <v>0</v>
      </c>
      <c r="AW257" s="144" t="n">
        <v>18</v>
      </c>
      <c r="AX257" s="127" t="n">
        <v>1440</v>
      </c>
      <c r="AY257" s="127" t="n">
        <v>0</v>
      </c>
      <c r="BA257" s="145" t="n">
        <v>1003</v>
      </c>
      <c r="BB257" s="145" t="n">
        <v>986</v>
      </c>
      <c r="BC257" s="145" t="n">
        <v>1004</v>
      </c>
      <c r="BD257" s="145" t="n">
        <f aca="false">BB257-BA257</f>
        <v>-17</v>
      </c>
      <c r="BE257" s="147" t="n">
        <f aca="false">AP257</f>
        <v>8665.69172997238</v>
      </c>
      <c r="BF257" s="147" t="n">
        <f aca="false">BC257/24</f>
        <v>41.8333333333333</v>
      </c>
      <c r="BG257" s="148" t="n">
        <v>0</v>
      </c>
      <c r="BH257" s="149" t="n">
        <v>0</v>
      </c>
      <c r="BI257" s="147" t="n">
        <v>24</v>
      </c>
      <c r="BJ257" s="145" t="n">
        <v>27.2</v>
      </c>
      <c r="BK257" s="145" t="n">
        <v>22.83</v>
      </c>
      <c r="BL257" s="145" t="n">
        <v>22.37</v>
      </c>
      <c r="BM257" s="145" t="n">
        <v>987.4</v>
      </c>
      <c r="BN257" s="145" t="n">
        <v>50.15</v>
      </c>
      <c r="BO257" s="150" t="n">
        <v>0.937</v>
      </c>
      <c r="BP257" s="147" t="n">
        <v>95.17</v>
      </c>
      <c r="BQ257" s="147" t="n">
        <v>86.31</v>
      </c>
      <c r="BR257" s="176"/>
      <c r="BS257" s="145" t="n">
        <v>12752</v>
      </c>
      <c r="BT257" s="145" t="n">
        <v>12860</v>
      </c>
      <c r="BU257" s="116" t="n">
        <f aca="false">BT257-BS257</f>
        <v>108</v>
      </c>
      <c r="BV257" s="288" t="n">
        <f aca="false">BG257+BH257</f>
        <v>0</v>
      </c>
      <c r="BW257" s="147" t="n">
        <v>0</v>
      </c>
      <c r="BX257" s="147" t="n">
        <v>0</v>
      </c>
      <c r="BY257" s="147"/>
      <c r="BZ257" s="147" t="n">
        <v>24</v>
      </c>
      <c r="CA257" s="147" t="n">
        <v>6</v>
      </c>
    </row>
    <row r="258" customFormat="false" ht="12.75" hidden="false" customHeight="true" outlineLevel="0" collapsed="false">
      <c r="A258" s="226" t="s">
        <v>123</v>
      </c>
      <c r="B258" s="85" t="n">
        <v>42988</v>
      </c>
      <c r="C258" s="86" t="n">
        <v>91</v>
      </c>
      <c r="D258" s="214" t="n">
        <v>0.64</v>
      </c>
      <c r="E258" s="88" t="n">
        <v>101</v>
      </c>
      <c r="F258" s="88" t="n">
        <v>82</v>
      </c>
      <c r="G258" s="88" t="n">
        <v>24</v>
      </c>
      <c r="H258" s="88" t="n">
        <v>0</v>
      </c>
      <c r="I258" s="88" t="n">
        <v>24</v>
      </c>
      <c r="J258" s="88" t="n">
        <v>0</v>
      </c>
      <c r="K258" s="88" t="n">
        <v>0</v>
      </c>
      <c r="L258" s="88" t="n">
        <v>0</v>
      </c>
      <c r="M258" s="90" t="n">
        <v>0</v>
      </c>
      <c r="N258" s="90" t="n">
        <v>0</v>
      </c>
      <c r="O258" s="90" t="n">
        <v>0</v>
      </c>
      <c r="P258" s="90" t="n">
        <v>0</v>
      </c>
      <c r="Q258" s="157" t="n">
        <v>3488</v>
      </c>
      <c r="R258" s="91" t="n">
        <v>2968</v>
      </c>
      <c r="S258" s="91" t="n">
        <v>2968</v>
      </c>
      <c r="T258" s="158" t="n">
        <v>2903</v>
      </c>
      <c r="U258" s="92" t="n">
        <v>3000</v>
      </c>
      <c r="V258" s="88" t="n">
        <v>42</v>
      </c>
      <c r="W258" s="88" t="n">
        <v>0</v>
      </c>
      <c r="X258" s="88" t="n">
        <v>41</v>
      </c>
      <c r="Y258" s="88" t="n">
        <v>0</v>
      </c>
      <c r="Z258" s="88" t="n">
        <v>60</v>
      </c>
      <c r="AA258" s="88" t="n">
        <v>0</v>
      </c>
      <c r="AB258" s="93" t="n">
        <f aca="false">U258-T258+AY258</f>
        <v>97</v>
      </c>
      <c r="AC258" s="94" t="n">
        <f aca="false">T258-S258</f>
        <v>-65</v>
      </c>
      <c r="AD258" s="88" t="n">
        <v>127</v>
      </c>
      <c r="AE258" s="95" t="n">
        <f aca="false">IF(AD258&gt;0, U258/(AD258*24),"no data")</f>
        <v>0.984251968503937</v>
      </c>
      <c r="AF258" s="96" t="n">
        <f aca="false">IF(Q258&gt;0,Q258/24,"no data")</f>
        <v>145.333333333333</v>
      </c>
      <c r="AG258" s="95" t="n">
        <f aca="false">IF(T258&gt;0,(T258/Q258),"no data")</f>
        <v>0.832282110091743</v>
      </c>
      <c r="AH258" s="97" t="n">
        <f aca="false">(1440-((V258*W258)+(X258*Y258)+(Z258*AA258))/(V258+X258+Z258))/1440</f>
        <v>1</v>
      </c>
      <c r="AI258" s="98" t="n">
        <f aca="false">IF(T258&gt;0,(1440-((W258*V258+AS258*AT258)+(Y258*X258+AU258*AV258)+(Z258*AA258+AW258*AX258))/(V258+X258+Z258))/1440,"no data")</f>
        <v>0.874125874125874</v>
      </c>
      <c r="AJ258" s="117" t="n">
        <v>7.95</v>
      </c>
      <c r="AK258" s="121" t="n">
        <v>128.43</v>
      </c>
      <c r="AL258" s="101" t="n">
        <f aca="false">AJ258*AK258</f>
        <v>1021.0185</v>
      </c>
      <c r="AM258" s="117" t="n">
        <v>25.645</v>
      </c>
      <c r="AN258" s="119" t="n">
        <v>941</v>
      </c>
      <c r="AO258" s="103" t="n">
        <f aca="false">AM258*AN258</f>
        <v>24131.945</v>
      </c>
      <c r="AP258" s="104" t="n">
        <f aca="false">IF(T258&gt;0,((((AJ258*AK258)+(AM258*AN258))/(T258*1000))*1000000),"no data")</f>
        <v>8664.47244230107</v>
      </c>
      <c r="AQ258" s="101" t="n">
        <f aca="false">R258/24</f>
        <v>123.666666666667</v>
      </c>
      <c r="AR258" s="101"/>
      <c r="AS258" s="88" t="n">
        <v>0</v>
      </c>
      <c r="AT258" s="106" t="n">
        <v>0</v>
      </c>
      <c r="AU258" s="106" t="n">
        <v>0</v>
      </c>
      <c r="AV258" s="88" t="n">
        <v>0</v>
      </c>
      <c r="AW258" s="106" t="n">
        <v>18</v>
      </c>
      <c r="AX258" s="88" t="n">
        <v>1440</v>
      </c>
      <c r="AY258" s="88" t="n">
        <v>0</v>
      </c>
      <c r="BA258" s="107" t="n">
        <v>1004</v>
      </c>
      <c r="BB258" s="107" t="n">
        <v>990</v>
      </c>
      <c r="BC258" s="107" t="n">
        <v>1006</v>
      </c>
      <c r="BD258" s="107" t="n">
        <f aca="false">BB258-BA258</f>
        <v>-14</v>
      </c>
      <c r="BE258" s="108" t="n">
        <f aca="false">AP258</f>
        <v>8664.47244230107</v>
      </c>
      <c r="BF258" s="159" t="n">
        <f aca="false">BC258/24</f>
        <v>41.9166666666667</v>
      </c>
      <c r="BG258" s="160" t="n">
        <v>0</v>
      </c>
      <c r="BH258" s="161" t="n">
        <v>0</v>
      </c>
      <c r="BI258" s="108" t="n">
        <v>24</v>
      </c>
      <c r="BJ258" s="107" t="n">
        <v>27.3</v>
      </c>
      <c r="BK258" s="107" t="n">
        <v>23</v>
      </c>
      <c r="BL258" s="107" t="n">
        <v>22.01</v>
      </c>
      <c r="BM258" s="107" t="n">
        <v>987.4</v>
      </c>
      <c r="BN258" s="107" t="n">
        <v>50.18</v>
      </c>
      <c r="BO258" s="122" t="n">
        <v>0.9371</v>
      </c>
      <c r="BP258" s="108" t="n">
        <v>94.93</v>
      </c>
      <c r="BQ258" s="108" t="n">
        <v>86.31</v>
      </c>
      <c r="BR258" s="114"/>
      <c r="BS258" s="107" t="n">
        <v>12782</v>
      </c>
      <c r="BT258" s="107" t="n">
        <v>12855</v>
      </c>
      <c r="BU258" s="116" t="n">
        <f aca="false">BT258-BS258</f>
        <v>73</v>
      </c>
      <c r="BV258" s="161" t="n">
        <f aca="false">BG258+BH258</f>
        <v>0</v>
      </c>
      <c r="BW258" s="108" t="n">
        <v>0</v>
      </c>
      <c r="BX258" s="108" t="n">
        <v>0</v>
      </c>
      <c r="BY258" s="108"/>
      <c r="BZ258" s="108" t="n">
        <v>24</v>
      </c>
      <c r="CA258" s="108" t="n">
        <v>6.35</v>
      </c>
    </row>
    <row r="259" customFormat="false" ht="13.8" hidden="false" customHeight="false" outlineLevel="0" collapsed="false">
      <c r="A259" s="226"/>
      <c r="B259" s="85" t="n">
        <v>42989</v>
      </c>
      <c r="C259" s="86" t="n">
        <v>88</v>
      </c>
      <c r="D259" s="214" t="n">
        <v>0.676</v>
      </c>
      <c r="E259" s="88" t="n">
        <v>97</v>
      </c>
      <c r="F259" s="88" t="n">
        <v>79</v>
      </c>
      <c r="G259" s="88" t="n">
        <v>21</v>
      </c>
      <c r="H259" s="88" t="n">
        <v>55</v>
      </c>
      <c r="I259" s="88" t="n">
        <v>22</v>
      </c>
      <c r="J259" s="88" t="n">
        <v>46</v>
      </c>
      <c r="K259" s="90" t="n">
        <v>0</v>
      </c>
      <c r="L259" s="90" t="n">
        <v>0</v>
      </c>
      <c r="M259" s="90" t="n">
        <v>0</v>
      </c>
      <c r="N259" s="90" t="n">
        <v>0</v>
      </c>
      <c r="O259" s="90" t="n">
        <v>0</v>
      </c>
      <c r="P259" s="90" t="n">
        <v>0</v>
      </c>
      <c r="Q259" s="157" t="n">
        <v>3517</v>
      </c>
      <c r="R259" s="91" t="n">
        <v>2926</v>
      </c>
      <c r="S259" s="91" t="n">
        <v>2926</v>
      </c>
      <c r="T259" s="158" t="n">
        <v>2635</v>
      </c>
      <c r="U259" s="92" t="n">
        <v>2728</v>
      </c>
      <c r="V259" s="88" t="n">
        <v>42</v>
      </c>
      <c r="W259" s="88" t="n">
        <v>105</v>
      </c>
      <c r="X259" s="88" t="n">
        <v>41</v>
      </c>
      <c r="Y259" s="88" t="n">
        <v>73</v>
      </c>
      <c r="Z259" s="88" t="n">
        <v>60</v>
      </c>
      <c r="AA259" s="88" t="n">
        <v>108</v>
      </c>
      <c r="AB259" s="93" t="n">
        <f aca="false">U259-T259+AY259</f>
        <v>93</v>
      </c>
      <c r="AC259" s="94" t="n">
        <f aca="false">T259-S259</f>
        <v>-291</v>
      </c>
      <c r="AD259" s="88" t="n">
        <v>129</v>
      </c>
      <c r="AE259" s="95" t="n">
        <f aca="false">IF(AD259&gt;0, U259/(AD259*24),"no data")</f>
        <v>0.881136950904393</v>
      </c>
      <c r="AF259" s="96" t="n">
        <f aca="false">IF(Q259&gt;0,Q259/24,"no data")</f>
        <v>146.541666666667</v>
      </c>
      <c r="AG259" s="95" t="n">
        <f aca="false">IF(T259&gt;0,(T259/Q259),"no data")</f>
        <v>0.749218083593972</v>
      </c>
      <c r="AH259" s="97" t="n">
        <f aca="false">(1440-((V259*W259)+(X259*Y259)+(Z259*AA259))/(V259+X259+Z259))/1440</f>
        <v>0.932580613830614</v>
      </c>
      <c r="AI259" s="98" t="n">
        <f aca="false">IF(T259&gt;0,(1440-((W259*V259+AS259*AT259)+(Y259*X259+AU259*AV259)+(Z259*AA259+AW259*AX259))/(V259+X259+Z259))/1440,"no data")</f>
        <v>0.811873543123543</v>
      </c>
      <c r="AJ259" s="117" t="n">
        <v>7.9</v>
      </c>
      <c r="AK259" s="121" t="n">
        <v>130.03</v>
      </c>
      <c r="AL259" s="101" t="n">
        <f aca="false">AJ259*AK259</f>
        <v>1027.237</v>
      </c>
      <c r="AM259" s="117" t="n">
        <v>23.381</v>
      </c>
      <c r="AN259" s="119" t="n">
        <v>941</v>
      </c>
      <c r="AO259" s="103" t="n">
        <f aca="false">AM259*AN259</f>
        <v>22001.521</v>
      </c>
      <c r="AP259" s="104" t="n">
        <f aca="false">IF(T259&gt;0,((((AJ259*AK259)+(AM259*AN259))/(T259*1000))*1000000),"no data")</f>
        <v>8739.56660341556</v>
      </c>
      <c r="AQ259" s="101" t="n">
        <f aca="false">R259/24</f>
        <v>121.916666666667</v>
      </c>
      <c r="AR259" s="101"/>
      <c r="AS259" s="88" t="n">
        <v>23</v>
      </c>
      <c r="AT259" s="106" t="n">
        <v>20</v>
      </c>
      <c r="AU259" s="106" t="n">
        <v>20</v>
      </c>
      <c r="AV259" s="88" t="n">
        <v>21</v>
      </c>
      <c r="AW259" s="106" t="n">
        <v>18</v>
      </c>
      <c r="AX259" s="88" t="n">
        <v>1332</v>
      </c>
      <c r="AY259" s="88" t="n">
        <v>0</v>
      </c>
      <c r="BA259" s="107" t="n">
        <v>879</v>
      </c>
      <c r="BB259" s="107" t="n">
        <v>935</v>
      </c>
      <c r="BC259" s="107" t="n">
        <v>914</v>
      </c>
      <c r="BD259" s="107" t="n">
        <f aca="false">BB259-BA259</f>
        <v>56</v>
      </c>
      <c r="BE259" s="107" t="n">
        <f aca="false">AP259</f>
        <v>8739.56660341556</v>
      </c>
      <c r="BF259" s="159" t="n">
        <f aca="false">BC259/24</f>
        <v>38.0833333333333</v>
      </c>
      <c r="BG259" s="109" t="n">
        <v>0</v>
      </c>
      <c r="BH259" s="110" t="n">
        <v>0</v>
      </c>
      <c r="BI259" s="111" t="n">
        <v>24</v>
      </c>
      <c r="BJ259" s="112" t="n">
        <v>24.5</v>
      </c>
      <c r="BK259" s="112" t="n">
        <v>21.9</v>
      </c>
      <c r="BL259" s="112" t="n">
        <v>21</v>
      </c>
      <c r="BM259" s="112" t="n">
        <v>990.67</v>
      </c>
      <c r="BN259" s="111" t="n">
        <v>50.07</v>
      </c>
      <c r="BO259" s="113" t="n">
        <v>0.9365</v>
      </c>
      <c r="BP259" s="108" t="n">
        <v>87.5</v>
      </c>
      <c r="BQ259" s="108" t="n">
        <v>86.6</v>
      </c>
      <c r="BR259" s="114"/>
      <c r="BS259" s="107" t="n">
        <v>13271</v>
      </c>
      <c r="BT259" s="107" t="n">
        <v>13008</v>
      </c>
      <c r="BU259" s="116" t="n">
        <f aca="false">BT259-BS259</f>
        <v>-263</v>
      </c>
      <c r="BV259" s="161" t="n">
        <f aca="false">BG259+BH259</f>
        <v>0</v>
      </c>
      <c r="BW259" s="108" t="n">
        <v>0</v>
      </c>
      <c r="BX259" s="108" t="n">
        <v>0</v>
      </c>
      <c r="BY259" s="108"/>
      <c r="BZ259" s="108" t="n">
        <v>11.1</v>
      </c>
      <c r="CA259" s="108" t="n">
        <v>6.5</v>
      </c>
    </row>
    <row r="260" customFormat="false" ht="13.8" hidden="false" customHeight="false" outlineLevel="0" collapsed="false">
      <c r="A260" s="226"/>
      <c r="B260" s="85" t="n">
        <v>42990</v>
      </c>
      <c r="C260" s="86" t="n">
        <v>91.3</v>
      </c>
      <c r="D260" s="214" t="n">
        <v>0.639</v>
      </c>
      <c r="E260" s="88" t="n">
        <v>100</v>
      </c>
      <c r="F260" s="88" t="n">
        <v>82</v>
      </c>
      <c r="G260" s="88" t="n">
        <v>24</v>
      </c>
      <c r="H260" s="88" t="n">
        <v>0</v>
      </c>
      <c r="I260" s="88" t="n">
        <v>24</v>
      </c>
      <c r="J260" s="88" t="n">
        <v>0</v>
      </c>
      <c r="K260" s="90" t="n">
        <v>0</v>
      </c>
      <c r="L260" s="90" t="n">
        <v>0</v>
      </c>
      <c r="M260" s="90" t="n">
        <v>0</v>
      </c>
      <c r="N260" s="90" t="n">
        <v>0</v>
      </c>
      <c r="O260" s="90" t="n">
        <v>0</v>
      </c>
      <c r="P260" s="90" t="n">
        <v>0</v>
      </c>
      <c r="Q260" s="157" t="n">
        <v>3485</v>
      </c>
      <c r="R260" s="91" t="n">
        <v>2906</v>
      </c>
      <c r="S260" s="91" t="n">
        <v>2906</v>
      </c>
      <c r="T260" s="158" t="n">
        <v>2842</v>
      </c>
      <c r="U260" s="92" t="n">
        <v>2942</v>
      </c>
      <c r="V260" s="88" t="n">
        <v>40</v>
      </c>
      <c r="W260" s="88" t="n">
        <v>0</v>
      </c>
      <c r="X260" s="88" t="n">
        <v>41</v>
      </c>
      <c r="Y260" s="88" t="n">
        <v>0</v>
      </c>
      <c r="Z260" s="88" t="n">
        <v>60</v>
      </c>
      <c r="AA260" s="88" t="n">
        <v>0</v>
      </c>
      <c r="AB260" s="93" t="n">
        <f aca="false">U260-T260+AY260</f>
        <v>100</v>
      </c>
      <c r="AC260" s="94" t="n">
        <f aca="false">T260-S260</f>
        <v>-64</v>
      </c>
      <c r="AD260" s="88" t="n">
        <v>125</v>
      </c>
      <c r="AE260" s="95" t="n">
        <f aca="false">IF(AD260&gt;0, U260/(AD260*24),"no data")</f>
        <v>0.980666666666667</v>
      </c>
      <c r="AF260" s="96" t="n">
        <f aca="false">IF(Q260&gt;0,Q260/24,"no data")</f>
        <v>145.208333333333</v>
      </c>
      <c r="AG260" s="95" t="n">
        <f aca="false">IF(T260&gt;0,(T260/Q260),"no data")</f>
        <v>0.815494978479197</v>
      </c>
      <c r="AH260" s="97" t="n">
        <f aca="false">(1440-((V260*W260)+(X260*Y260)+(Z260*AA260))/(V260+X260+Z260))/1440</f>
        <v>1</v>
      </c>
      <c r="AI260" s="98" t="n">
        <f aca="false">IF(T260&gt;0,(1440-((W260*V260+AS260*AT260)+(Y260*X260+AU260*AV260)+(Z260*AA260+AW260*AX260))/(V260+X260+Z260))/1440,"no data")</f>
        <v>0.872340425531915</v>
      </c>
      <c r="AJ260" s="117" t="n">
        <v>7.844</v>
      </c>
      <c r="AK260" s="121" t="n">
        <v>126.87</v>
      </c>
      <c r="AL260" s="101" t="n">
        <f aca="false">AJ260*AK260</f>
        <v>995.16828</v>
      </c>
      <c r="AM260" s="117" t="n">
        <v>25.299</v>
      </c>
      <c r="AN260" s="119" t="n">
        <v>941</v>
      </c>
      <c r="AO260" s="103" t="n">
        <f aca="false">AM260*AN260</f>
        <v>23806.359</v>
      </c>
      <c r="AP260" s="104" t="n">
        <f aca="false">IF(T260&gt;0,((((AJ260*AK260)+(AM260*AN260))/(T260*1000))*1000000),"no data")</f>
        <v>8726.78651653765</v>
      </c>
      <c r="AQ260" s="101" t="n">
        <f aca="false">R260/24</f>
        <v>121.083333333333</v>
      </c>
      <c r="AR260" s="101"/>
      <c r="AS260" s="88" t="n">
        <v>0</v>
      </c>
      <c r="AT260" s="106" t="n">
        <v>0</v>
      </c>
      <c r="AU260" s="106" t="n">
        <v>0</v>
      </c>
      <c r="AV260" s="88" t="n">
        <v>0</v>
      </c>
      <c r="AW260" s="106" t="n">
        <v>18</v>
      </c>
      <c r="AX260" s="88" t="n">
        <v>1440</v>
      </c>
      <c r="AY260" s="88" t="n">
        <v>0</v>
      </c>
      <c r="BA260" s="107" t="n">
        <v>958</v>
      </c>
      <c r="BB260" s="107" t="n">
        <v>984</v>
      </c>
      <c r="BC260" s="107" t="n">
        <v>1000</v>
      </c>
      <c r="BD260" s="107" t="n">
        <f aca="false">BB260-BA260</f>
        <v>26</v>
      </c>
      <c r="BE260" s="107" t="n">
        <f aca="false">AP260</f>
        <v>8726.78651653765</v>
      </c>
      <c r="BF260" s="159" t="n">
        <f aca="false">BC260/24</f>
        <v>41.6666666666667</v>
      </c>
      <c r="BG260" s="109" t="n">
        <v>0</v>
      </c>
      <c r="BH260" s="110" t="n">
        <v>0</v>
      </c>
      <c r="BI260" s="111" t="n">
        <v>24</v>
      </c>
      <c r="BJ260" s="112" t="n">
        <v>26.4</v>
      </c>
      <c r="BK260" s="112" t="n">
        <v>22.9</v>
      </c>
      <c r="BL260" s="112" t="n">
        <v>22.2</v>
      </c>
      <c r="BM260" s="163" t="n">
        <v>990.2</v>
      </c>
      <c r="BN260" s="111" t="n">
        <v>50.17</v>
      </c>
      <c r="BO260" s="113" t="n">
        <v>0.9378</v>
      </c>
      <c r="BP260" s="108" t="n">
        <v>90.9</v>
      </c>
      <c r="BQ260" s="108" t="n">
        <v>86.5</v>
      </c>
      <c r="BR260" s="114"/>
      <c r="BS260" s="107" t="n">
        <v>12975</v>
      </c>
      <c r="BT260" s="107" t="n">
        <v>12901</v>
      </c>
      <c r="BU260" s="116" t="n">
        <f aca="false">BT260-BS260</f>
        <v>-74</v>
      </c>
      <c r="BV260" s="161" t="n">
        <f aca="false">BG260+BH260</f>
        <v>0</v>
      </c>
      <c r="BW260" s="108" t="n">
        <v>0</v>
      </c>
      <c r="BX260" s="108" t="n">
        <v>0</v>
      </c>
      <c r="BY260" s="108"/>
      <c r="BZ260" s="108" t="n">
        <v>15.28</v>
      </c>
      <c r="CA260" s="108" t="n">
        <v>2.55</v>
      </c>
    </row>
    <row r="261" customFormat="false" ht="13.8" hidden="false" customHeight="false" outlineLevel="0" collapsed="false">
      <c r="A261" s="226"/>
      <c r="B261" s="85" t="n">
        <v>42991</v>
      </c>
      <c r="C261" s="86" t="n">
        <v>90.5</v>
      </c>
      <c r="D261" s="214" t="n">
        <v>0.611</v>
      </c>
      <c r="E261" s="88" t="n">
        <v>104</v>
      </c>
      <c r="F261" s="88" t="n">
        <v>81</v>
      </c>
      <c r="G261" s="88" t="n">
        <v>18</v>
      </c>
      <c r="H261" s="88" t="n">
        <v>55</v>
      </c>
      <c r="I261" s="88" t="n">
        <v>24</v>
      </c>
      <c r="J261" s="88" t="n">
        <v>0</v>
      </c>
      <c r="K261" s="90" t="n">
        <v>0</v>
      </c>
      <c r="L261" s="90" t="n">
        <v>0</v>
      </c>
      <c r="M261" s="90" t="n">
        <v>0</v>
      </c>
      <c r="N261" s="90" t="n">
        <v>0</v>
      </c>
      <c r="O261" s="90" t="n">
        <v>0</v>
      </c>
      <c r="P261" s="90" t="n">
        <v>0</v>
      </c>
      <c r="Q261" s="164" t="n">
        <v>3495</v>
      </c>
      <c r="R261" s="91" t="n">
        <v>2654</v>
      </c>
      <c r="S261" s="91" t="n">
        <v>2654</v>
      </c>
      <c r="T261" s="158" t="n">
        <v>2593</v>
      </c>
      <c r="U261" s="92" t="n">
        <v>2692</v>
      </c>
      <c r="V261" s="88" t="n">
        <v>40</v>
      </c>
      <c r="W261" s="88" t="n">
        <v>274</v>
      </c>
      <c r="X261" s="88" t="n">
        <v>41</v>
      </c>
      <c r="Y261" s="88" t="n">
        <v>0</v>
      </c>
      <c r="Z261" s="88" t="n">
        <v>60</v>
      </c>
      <c r="AA261" s="88" t="n">
        <v>0</v>
      </c>
      <c r="AB261" s="93" t="n">
        <f aca="false">U261-T261+AY261</f>
        <v>99</v>
      </c>
      <c r="AC261" s="94" t="n">
        <f aca="false">T261-S261</f>
        <v>-61</v>
      </c>
      <c r="AD261" s="88" t="n">
        <v>130</v>
      </c>
      <c r="AE261" s="95" t="n">
        <f aca="false">IF(AD261&gt;0, U261/(AD261*24),"no data")</f>
        <v>0.862820512820513</v>
      </c>
      <c r="AF261" s="96" t="n">
        <f aca="false">IF(Q261&gt;0,Q261/24,"no data")</f>
        <v>145.625</v>
      </c>
      <c r="AG261" s="95" t="n">
        <f aca="false">IF(T261&gt;0,(T261/Q261),"no data")</f>
        <v>0.741917024320458</v>
      </c>
      <c r="AH261" s="97" t="n">
        <f aca="false">(1440-((V261*W261)+(X261*Y261)+(Z261*AA261))/(V261+X261+Z261))/1440</f>
        <v>0.94602048857368</v>
      </c>
      <c r="AI261" s="98" t="n">
        <f aca="false">IF(T261&gt;0,(1440-((W261*V261+AS261*AT261)+(Y261*X261+AU261*AV261)+(Z261*AA261+AW261*AX261))/(V261+X261+Z261))/1440,"no data")</f>
        <v>0.787243892828999</v>
      </c>
      <c r="AJ261" s="117" t="n">
        <v>7.852</v>
      </c>
      <c r="AK261" s="121" t="n">
        <v>127.33</v>
      </c>
      <c r="AL261" s="249" t="n">
        <f aca="false">AJ261*AK261</f>
        <v>999.79516</v>
      </c>
      <c r="AM261" s="117" t="n">
        <v>22.971</v>
      </c>
      <c r="AN261" s="119" t="n">
        <v>942</v>
      </c>
      <c r="AO261" s="103" t="n">
        <f aca="false">AM261*AN261</f>
        <v>21638.682</v>
      </c>
      <c r="AP261" s="104" t="n">
        <f aca="false">IF(T261&gt;0,((((AJ261*AK261)+(AM261*AN261))/(T261*1000))*1000000),"no data")</f>
        <v>8730.6120940995</v>
      </c>
      <c r="AQ261" s="101" t="n">
        <f aca="false">R261/24</f>
        <v>110.583333333333</v>
      </c>
      <c r="AR261" s="101"/>
      <c r="AS261" s="88" t="n">
        <v>18</v>
      </c>
      <c r="AT261" s="106" t="n">
        <v>31</v>
      </c>
      <c r="AU261" s="106" t="n">
        <v>0</v>
      </c>
      <c r="AV261" s="88" t="n">
        <v>0</v>
      </c>
      <c r="AW261" s="106" t="n">
        <v>22</v>
      </c>
      <c r="AX261" s="88" t="n">
        <v>1440</v>
      </c>
      <c r="AY261" s="88" t="n">
        <v>0</v>
      </c>
      <c r="BA261" s="107" t="n">
        <v>801</v>
      </c>
      <c r="BB261" s="107" t="n">
        <v>992</v>
      </c>
      <c r="BC261" s="107" t="n">
        <v>899</v>
      </c>
      <c r="BD261" s="107" t="n">
        <f aca="false">BB261-BA261</f>
        <v>191</v>
      </c>
      <c r="BE261" s="107" t="n">
        <f aca="false">AP261</f>
        <v>8730.6120940995</v>
      </c>
      <c r="BF261" s="159" t="n">
        <f aca="false">BC261/24</f>
        <v>37.4583333333333</v>
      </c>
      <c r="BG261" s="109" t="n">
        <v>0</v>
      </c>
      <c r="BH261" s="110" t="n">
        <v>0</v>
      </c>
      <c r="BI261" s="111" t="n">
        <v>24.4</v>
      </c>
      <c r="BJ261" s="112" t="n">
        <v>22</v>
      </c>
      <c r="BK261" s="112" t="n">
        <v>23</v>
      </c>
      <c r="BL261" s="112" t="n">
        <v>22.1</v>
      </c>
      <c r="BM261" s="112" t="n">
        <v>989.9</v>
      </c>
      <c r="BN261" s="111" t="n">
        <v>50.18</v>
      </c>
      <c r="BO261" s="113" t="n">
        <v>0.9376</v>
      </c>
      <c r="BP261" s="108" t="n">
        <v>95.1</v>
      </c>
      <c r="BQ261" s="108" t="n">
        <v>86.3</v>
      </c>
      <c r="BR261" s="114"/>
      <c r="BS261" s="107" t="n">
        <v>12785</v>
      </c>
      <c r="BT261" s="107" t="n">
        <v>12843</v>
      </c>
      <c r="BU261" s="116" t="n">
        <f aca="false">BT261-BS261</f>
        <v>58</v>
      </c>
      <c r="BV261" s="161" t="n">
        <f aca="false">BG261+BH261</f>
        <v>0</v>
      </c>
      <c r="BW261" s="108" t="n">
        <v>0</v>
      </c>
      <c r="BX261" s="108" t="n">
        <v>0</v>
      </c>
      <c r="BY261" s="108"/>
      <c r="BZ261" s="108" t="n">
        <v>17.82</v>
      </c>
      <c r="CA261" s="108" t="n">
        <v>4</v>
      </c>
    </row>
    <row r="262" customFormat="false" ht="13.8" hidden="false" customHeight="false" outlineLevel="0" collapsed="false">
      <c r="A262" s="226"/>
      <c r="B262" s="85" t="n">
        <v>42992</v>
      </c>
      <c r="C262" s="86" t="n">
        <v>87.5</v>
      </c>
      <c r="D262" s="214" t="n">
        <v>0.568</v>
      </c>
      <c r="E262" s="89" t="n">
        <v>97</v>
      </c>
      <c r="F262" s="89" t="n">
        <v>77</v>
      </c>
      <c r="G262" s="89" t="n">
        <v>24</v>
      </c>
      <c r="H262" s="89" t="n">
        <v>0</v>
      </c>
      <c r="I262" s="89" t="n">
        <v>24</v>
      </c>
      <c r="J262" s="89" t="n">
        <v>0</v>
      </c>
      <c r="K262" s="89" t="n">
        <v>0</v>
      </c>
      <c r="L262" s="89" t="n">
        <v>0</v>
      </c>
      <c r="M262" s="89" t="n">
        <v>0</v>
      </c>
      <c r="N262" s="89" t="n">
        <v>0</v>
      </c>
      <c r="O262" s="89" t="n">
        <v>0</v>
      </c>
      <c r="P262" s="89" t="n">
        <v>0</v>
      </c>
      <c r="Q262" s="164" t="n">
        <v>3521</v>
      </c>
      <c r="R262" s="91" t="n">
        <v>3019</v>
      </c>
      <c r="S262" s="94" t="n">
        <v>3019</v>
      </c>
      <c r="T262" s="165" t="n">
        <v>2951</v>
      </c>
      <c r="U262" s="165" t="n">
        <v>3049</v>
      </c>
      <c r="V262" s="89" t="n">
        <v>42</v>
      </c>
      <c r="W262" s="89" t="n">
        <v>0</v>
      </c>
      <c r="X262" s="89" t="n">
        <v>42</v>
      </c>
      <c r="Y262" s="89" t="n">
        <v>0</v>
      </c>
      <c r="Z262" s="89" t="n">
        <v>60</v>
      </c>
      <c r="AA262" s="89" t="n">
        <v>0</v>
      </c>
      <c r="AB262" s="93" t="n">
        <f aca="false">U262-T262+AY262</f>
        <v>98</v>
      </c>
      <c r="AC262" s="94" t="n">
        <f aca="false">T262-S262</f>
        <v>-68</v>
      </c>
      <c r="AD262" s="89" t="n">
        <v>130</v>
      </c>
      <c r="AE262" s="95" t="n">
        <f aca="false">IF(AD262&gt;0, U262/(AD262*24),"no data")</f>
        <v>0.97724358974359</v>
      </c>
      <c r="AF262" s="96" t="n">
        <f aca="false">IF(Q262&gt;0,Q262/24,"no data")</f>
        <v>146.708333333333</v>
      </c>
      <c r="AG262" s="95" t="n">
        <f aca="false">IF(T262&gt;0,(T262/Q262),"no data")</f>
        <v>0.838114172110196</v>
      </c>
      <c r="AH262" s="97" t="n">
        <f aca="false">(1440-((V262*W262)+(X262*Y262)+(Z262*AA262))/(V262+X262+Z262))/1440</f>
        <v>1</v>
      </c>
      <c r="AI262" s="98" t="n">
        <f aca="false">IF(T262&gt;0,(1440-((W262*V262+AS262*AT262)+(Y262*X262+AU262*AV262)+(Z262*AA262+AW262*AX262))/(V262+X262+Z262))/1440,"no data")</f>
        <v>0.875</v>
      </c>
      <c r="AJ262" s="117" t="n">
        <v>7.858</v>
      </c>
      <c r="AK262" s="121" t="n">
        <v>127.74</v>
      </c>
      <c r="AL262" s="101" t="n">
        <f aca="false">AJ262*AK262</f>
        <v>1003.78092</v>
      </c>
      <c r="AM262" s="117" t="n">
        <v>25.944</v>
      </c>
      <c r="AN262" s="119" t="n">
        <v>943</v>
      </c>
      <c r="AO262" s="103" t="n">
        <f aca="false">AM262*AN262</f>
        <v>24465.192</v>
      </c>
      <c r="AP262" s="104" t="n">
        <f aca="false">IF(T262&gt;0,((((AJ262*AK262)+(AM262*AN262))/(T262*1000))*1000000),"no data")</f>
        <v>8630.6245069468</v>
      </c>
      <c r="AQ262" s="168" t="n">
        <f aca="false">R262/24</f>
        <v>125.791666666667</v>
      </c>
      <c r="AR262" s="168"/>
      <c r="AS262" s="89" t="n">
        <v>0</v>
      </c>
      <c r="AT262" s="89" t="n">
        <v>0</v>
      </c>
      <c r="AU262" s="89" t="n">
        <v>0</v>
      </c>
      <c r="AV262" s="89" t="n">
        <v>0</v>
      </c>
      <c r="AW262" s="89" t="n">
        <v>18</v>
      </c>
      <c r="AX262" s="89" t="n">
        <v>1440</v>
      </c>
      <c r="AY262" s="89" t="n">
        <v>0</v>
      </c>
      <c r="BA262" s="89" t="n">
        <v>1024</v>
      </c>
      <c r="BB262" s="89" t="n">
        <v>1005</v>
      </c>
      <c r="BC262" s="89" t="n">
        <v>1020</v>
      </c>
      <c r="BD262" s="107" t="n">
        <f aca="false">BB262-BA262</f>
        <v>-19</v>
      </c>
      <c r="BE262" s="107" t="n">
        <f aca="false">AP262</f>
        <v>8630.6245069468</v>
      </c>
      <c r="BF262" s="159" t="n">
        <f aca="false">BC262/24</f>
        <v>42.5</v>
      </c>
      <c r="BG262" s="166" t="n">
        <v>0</v>
      </c>
      <c r="BH262" s="166" t="n">
        <v>0</v>
      </c>
      <c r="BI262" s="167" t="n">
        <v>24</v>
      </c>
      <c r="BJ262" s="167" t="n">
        <v>27.59</v>
      </c>
      <c r="BK262" s="167" t="n">
        <v>23.11</v>
      </c>
      <c r="BL262" s="167" t="n">
        <v>22.16</v>
      </c>
      <c r="BM262" s="168" t="n">
        <v>990.25</v>
      </c>
      <c r="BN262" s="168" t="n">
        <v>50.17</v>
      </c>
      <c r="BO262" s="169" t="n">
        <v>0.9376</v>
      </c>
      <c r="BP262" s="108" t="n">
        <v>95.83</v>
      </c>
      <c r="BQ262" s="108" t="n">
        <v>86.32</v>
      </c>
      <c r="BR262" s="114"/>
      <c r="BS262" s="115" t="n">
        <v>12624</v>
      </c>
      <c r="BT262" s="115" t="n">
        <v>12740</v>
      </c>
      <c r="BU262" s="116" t="n">
        <f aca="false">BT262-BS262</f>
        <v>116</v>
      </c>
      <c r="BV262" s="161" t="n">
        <f aca="false">BG262+BH262</f>
        <v>0</v>
      </c>
      <c r="BW262" s="168" t="n">
        <v>0</v>
      </c>
      <c r="BX262" s="168" t="n">
        <v>0</v>
      </c>
      <c r="BY262" s="168"/>
      <c r="BZ262" s="254" t="n">
        <v>24</v>
      </c>
      <c r="CA262" s="254" t="n">
        <v>7</v>
      </c>
    </row>
    <row r="263" customFormat="false" ht="13.8" hidden="false" customHeight="false" outlineLevel="0" collapsed="false">
      <c r="A263" s="226"/>
      <c r="B263" s="85" t="n">
        <v>42993</v>
      </c>
      <c r="C263" s="86" t="n">
        <v>88.2</v>
      </c>
      <c r="D263" s="214" t="n">
        <v>0.62</v>
      </c>
      <c r="E263" s="170" t="n">
        <v>99</v>
      </c>
      <c r="F263" s="170" t="n">
        <v>80</v>
      </c>
      <c r="G263" s="88" t="n">
        <v>24</v>
      </c>
      <c r="H263" s="88" t="n">
        <v>0</v>
      </c>
      <c r="I263" s="88" t="n">
        <v>24</v>
      </c>
      <c r="J263" s="88" t="n">
        <v>0</v>
      </c>
      <c r="K263" s="90" t="n">
        <v>0</v>
      </c>
      <c r="L263" s="90" t="n">
        <v>0</v>
      </c>
      <c r="M263" s="90" t="n">
        <v>0</v>
      </c>
      <c r="N263" s="90" t="n">
        <v>0</v>
      </c>
      <c r="O263" s="90" t="n">
        <v>0</v>
      </c>
      <c r="P263" s="90" t="n">
        <v>0</v>
      </c>
      <c r="Q263" s="164" t="n">
        <v>3514</v>
      </c>
      <c r="R263" s="91" t="n">
        <v>3002</v>
      </c>
      <c r="S263" s="171" t="n">
        <v>3002</v>
      </c>
      <c r="T263" s="92" t="n">
        <v>2929</v>
      </c>
      <c r="U263" s="92" t="n">
        <v>3028</v>
      </c>
      <c r="V263" s="88" t="n">
        <v>42</v>
      </c>
      <c r="W263" s="88" t="n">
        <v>0</v>
      </c>
      <c r="X263" s="88" t="n">
        <v>41</v>
      </c>
      <c r="Y263" s="88" t="n">
        <v>0</v>
      </c>
      <c r="Z263" s="88" t="n">
        <v>60</v>
      </c>
      <c r="AA263" s="88" t="n">
        <v>0</v>
      </c>
      <c r="AB263" s="93" t="n">
        <f aca="false">U263-T263+AY263</f>
        <v>99</v>
      </c>
      <c r="AC263" s="94" t="n">
        <f aca="false">T263-S263</f>
        <v>-73</v>
      </c>
      <c r="AD263" s="89" t="n">
        <v>128</v>
      </c>
      <c r="AE263" s="95" t="n">
        <f aca="false">IF(AD263&gt;0, U263/(AD263*24),"no data")</f>
        <v>0.985677083333333</v>
      </c>
      <c r="AF263" s="96" t="n">
        <f aca="false">IF(Q263&gt;0,Q263/24,"no data")</f>
        <v>146.416666666667</v>
      </c>
      <c r="AG263" s="95" t="n">
        <f aca="false">IF(T263&gt;0,(T263/Q263),"no data")</f>
        <v>0.833523050654525</v>
      </c>
      <c r="AH263" s="97" t="n">
        <f aca="false">(1440-((V263*W263)+(X263*Y263)+(Z263*AA263))/(V263+X263+Z263))/1440</f>
        <v>1</v>
      </c>
      <c r="AI263" s="98" t="n">
        <f aca="false">IF(T263&gt;0,(1440-((W263*V263+AS263*AT263)+(Y263*X263+AU263*AV263)+(Z263*AA263+AW263*AX263))/(V263+X263+Z263))/1440,"no data")</f>
        <v>0.874125874125874</v>
      </c>
      <c r="AJ263" s="117" t="n">
        <v>7.866</v>
      </c>
      <c r="AK263" s="121" t="n">
        <v>127.31</v>
      </c>
      <c r="AL263" s="101" t="n">
        <f aca="false">AJ263*AK263</f>
        <v>1001.42046</v>
      </c>
      <c r="AM263" s="117" t="n">
        <v>25.831</v>
      </c>
      <c r="AN263" s="119" t="n">
        <v>943</v>
      </c>
      <c r="AO263" s="103" t="n">
        <f aca="false">AM263*AN263</f>
        <v>24358.633</v>
      </c>
      <c r="AP263" s="104" t="n">
        <f aca="false">IF(T263&gt;0,((((AJ263*AK263)+(AM263*AN263))/(T263*1000))*1000000),"no data")</f>
        <v>8658.26338682144</v>
      </c>
      <c r="AQ263" s="101" t="n">
        <f aca="false">R263/24</f>
        <v>125.083333333333</v>
      </c>
      <c r="AR263" s="101"/>
      <c r="AS263" s="88" t="n">
        <v>0</v>
      </c>
      <c r="AT263" s="106" t="n">
        <v>0</v>
      </c>
      <c r="AU263" s="106" t="n">
        <v>0</v>
      </c>
      <c r="AV263" s="88" t="n">
        <v>0</v>
      </c>
      <c r="AW263" s="106" t="n">
        <v>18</v>
      </c>
      <c r="AX263" s="88" t="n">
        <v>1440</v>
      </c>
      <c r="AY263" s="88" t="n">
        <v>0</v>
      </c>
      <c r="BA263" s="107" t="n">
        <v>1014</v>
      </c>
      <c r="BB263" s="107" t="n">
        <v>998</v>
      </c>
      <c r="BC263" s="107" t="n">
        <v>1016</v>
      </c>
      <c r="BD263" s="107" t="n">
        <f aca="false">BB263-BA263</f>
        <v>-16</v>
      </c>
      <c r="BE263" s="107" t="n">
        <f aca="false">AP263</f>
        <v>8658.26338682144</v>
      </c>
      <c r="BF263" s="159" t="n">
        <f aca="false">BC263/24</f>
        <v>42.3333333333333</v>
      </c>
      <c r="BG263" s="109" t="n">
        <v>0</v>
      </c>
      <c r="BH263" s="110" t="n">
        <v>0</v>
      </c>
      <c r="BI263" s="111" t="n">
        <v>24</v>
      </c>
      <c r="BJ263" s="112" t="n">
        <v>27.5</v>
      </c>
      <c r="BK263" s="112" t="n">
        <v>23.04</v>
      </c>
      <c r="BL263" s="112" t="n">
        <v>22.21</v>
      </c>
      <c r="BM263" s="112" t="n">
        <v>989.63</v>
      </c>
      <c r="BN263" s="111" t="n">
        <v>50.18</v>
      </c>
      <c r="BO263" s="113" t="n">
        <v>0.9376</v>
      </c>
      <c r="BP263" s="108" t="n">
        <v>96.29</v>
      </c>
      <c r="BQ263" s="108" t="n">
        <v>86.41</v>
      </c>
      <c r="BR263" s="114"/>
      <c r="BS263" s="115" t="n">
        <v>12729</v>
      </c>
      <c r="BT263" s="115" t="n">
        <v>12800</v>
      </c>
      <c r="BU263" s="116" t="n">
        <f aca="false">BT263-BS263</f>
        <v>71</v>
      </c>
      <c r="BV263" s="161" t="n">
        <f aca="false">BG263+BH263</f>
        <v>0</v>
      </c>
      <c r="BW263" s="108" t="n">
        <v>0</v>
      </c>
      <c r="BX263" s="108" t="n">
        <v>0</v>
      </c>
      <c r="BY263" s="108"/>
      <c r="BZ263" s="108" t="n">
        <v>24</v>
      </c>
      <c r="CA263" s="108" t="n">
        <v>6.56</v>
      </c>
    </row>
    <row r="264" customFormat="false" ht="13.8" hidden="false" customHeight="false" outlineLevel="0" collapsed="false">
      <c r="A264" s="226"/>
      <c r="B264" s="85" t="n">
        <v>42994</v>
      </c>
      <c r="C264" s="86" t="n">
        <v>89.7</v>
      </c>
      <c r="D264" s="214" t="n">
        <v>0.608</v>
      </c>
      <c r="E264" s="89" t="n">
        <v>98</v>
      </c>
      <c r="F264" s="89" t="n">
        <v>78</v>
      </c>
      <c r="G264" s="88" t="n">
        <v>24</v>
      </c>
      <c r="H264" s="88" t="n">
        <v>0</v>
      </c>
      <c r="I264" s="88" t="n">
        <v>24</v>
      </c>
      <c r="J264" s="88" t="n">
        <v>0</v>
      </c>
      <c r="K264" s="90" t="n">
        <v>0</v>
      </c>
      <c r="L264" s="90" t="n">
        <v>0</v>
      </c>
      <c r="M264" s="90" t="n">
        <v>0</v>
      </c>
      <c r="N264" s="90" t="n">
        <v>0</v>
      </c>
      <c r="O264" s="90" t="n">
        <v>0</v>
      </c>
      <c r="P264" s="90" t="n">
        <v>0</v>
      </c>
      <c r="Q264" s="164" t="n">
        <v>3500</v>
      </c>
      <c r="R264" s="91" t="n">
        <v>2983</v>
      </c>
      <c r="S264" s="91" t="n">
        <v>2983</v>
      </c>
      <c r="T264" s="92" t="n">
        <v>2917</v>
      </c>
      <c r="U264" s="92" t="n">
        <v>3017</v>
      </c>
      <c r="V264" s="88" t="n">
        <v>42</v>
      </c>
      <c r="W264" s="89" t="n">
        <v>0</v>
      </c>
      <c r="X264" s="89" t="n">
        <v>41</v>
      </c>
      <c r="Y264" s="89" t="n">
        <v>0</v>
      </c>
      <c r="Z264" s="89" t="n">
        <v>60</v>
      </c>
      <c r="AA264" s="89" t="n">
        <v>0</v>
      </c>
      <c r="AB264" s="93" t="n">
        <f aca="false">U264-T264+AY264</f>
        <v>100</v>
      </c>
      <c r="AC264" s="94" t="n">
        <f aca="false">T264-S264</f>
        <v>-66</v>
      </c>
      <c r="AD264" s="89" t="n">
        <v>128</v>
      </c>
      <c r="AE264" s="95" t="n">
        <f aca="false">IF(AD264&gt;0, U264/(AD264*24),"no data")</f>
        <v>0.982096354166667</v>
      </c>
      <c r="AF264" s="96" t="n">
        <f aca="false">IF(Q264&gt;0,Q264/24,"no data")</f>
        <v>145.833333333333</v>
      </c>
      <c r="AG264" s="95" t="n">
        <f aca="false">IF(T264&gt;0,(T264/Q264),"no data")</f>
        <v>0.833428571428571</v>
      </c>
      <c r="AH264" s="97" t="n">
        <f aca="false">(1440-((V264*W264)+(X264*Y264)+(Z264*AA264))/(V264+X264+Z264))/1440</f>
        <v>1</v>
      </c>
      <c r="AI264" s="98" t="n">
        <f aca="false">IF(T264&gt;0,(1440-((W264*V264+AS264*AT264)+(Y264*X264+AU264*AV264)+(Z264*AA264+AW264*AX264))/(V264+X264+Z264))/1440,"no data")</f>
        <v>0.874125874125874</v>
      </c>
      <c r="AJ264" s="117" t="n">
        <v>7.835</v>
      </c>
      <c r="AK264" s="121" t="n">
        <v>126.36</v>
      </c>
      <c r="AL264" s="101" t="n">
        <f aca="false">AJ264*AK264</f>
        <v>990.0306</v>
      </c>
      <c r="AM264" s="117" t="n">
        <v>25.761</v>
      </c>
      <c r="AN264" s="119" t="n">
        <v>944</v>
      </c>
      <c r="AO264" s="103" t="n">
        <f aca="false">AM264*AN264</f>
        <v>24318.384</v>
      </c>
      <c r="AP264" s="104" t="n">
        <f aca="false">IF(T264&gt;0,((((AJ264*AK264)+(AM264*AN264))/(T264*1000))*1000000),"no data")</f>
        <v>8676.17915666781</v>
      </c>
      <c r="AQ264" s="101" t="n">
        <f aca="false">R264/24</f>
        <v>124.291666666667</v>
      </c>
      <c r="AR264" s="101"/>
      <c r="AS264" s="88" t="n">
        <v>0</v>
      </c>
      <c r="AT264" s="106" t="n">
        <v>0</v>
      </c>
      <c r="AU264" s="106" t="n">
        <v>0</v>
      </c>
      <c r="AV264" s="88" t="n">
        <v>0</v>
      </c>
      <c r="AW264" s="106" t="n">
        <v>18</v>
      </c>
      <c r="AX264" s="88" t="n">
        <v>1440</v>
      </c>
      <c r="AY264" s="88" t="n">
        <v>0</v>
      </c>
      <c r="BA264" s="107" t="n">
        <v>1012</v>
      </c>
      <c r="BB264" s="107" t="n">
        <v>993</v>
      </c>
      <c r="BC264" s="107" t="n">
        <v>1012</v>
      </c>
      <c r="BD264" s="107" t="n">
        <f aca="false">BB264-BA264</f>
        <v>-19</v>
      </c>
      <c r="BE264" s="107" t="n">
        <f aca="false">AP264</f>
        <v>8676.17915666781</v>
      </c>
      <c r="BF264" s="159" t="n">
        <f aca="false">BC264/24</f>
        <v>42.1666666666667</v>
      </c>
      <c r="BG264" s="109" t="n">
        <v>0</v>
      </c>
      <c r="BH264" s="110" t="n">
        <v>0</v>
      </c>
      <c r="BI264" s="111" t="n">
        <v>24</v>
      </c>
      <c r="BJ264" s="112" t="n">
        <v>27.42</v>
      </c>
      <c r="BK264" s="112" t="n">
        <v>23</v>
      </c>
      <c r="BL264" s="112" t="n">
        <v>22.13</v>
      </c>
      <c r="BM264" s="112" t="n">
        <v>988.96</v>
      </c>
      <c r="BN264" s="111" t="n">
        <v>50.18</v>
      </c>
      <c r="BO264" s="113" t="n">
        <v>0.9385</v>
      </c>
      <c r="BP264" s="108" t="n">
        <v>96.36</v>
      </c>
      <c r="BQ264" s="108" t="n">
        <v>86.39</v>
      </c>
      <c r="BR264" s="114"/>
      <c r="BS264" s="115" t="n">
        <v>12753</v>
      </c>
      <c r="BT264" s="115" t="n">
        <v>12836</v>
      </c>
      <c r="BU264" s="116" t="n">
        <f aca="false">BT264-BS264</f>
        <v>83</v>
      </c>
      <c r="BV264" s="161" t="n">
        <f aca="false">BG264+BH264</f>
        <v>0</v>
      </c>
      <c r="BW264" s="108" t="n">
        <v>0</v>
      </c>
      <c r="BX264" s="108" t="n">
        <v>0</v>
      </c>
      <c r="BY264" s="108"/>
      <c r="BZ264" s="108" t="n">
        <v>24</v>
      </c>
      <c r="CA264" s="108" t="n">
        <v>6.38</v>
      </c>
    </row>
    <row r="265" customFormat="false" ht="12.75" hidden="false" customHeight="true" outlineLevel="0" collapsed="false">
      <c r="A265" s="252" t="s">
        <v>124</v>
      </c>
      <c r="B265" s="85" t="n">
        <v>42995</v>
      </c>
      <c r="C265" s="125" t="n">
        <v>90.49</v>
      </c>
      <c r="D265" s="126" t="n">
        <v>0.6223</v>
      </c>
      <c r="E265" s="128" t="n">
        <v>101</v>
      </c>
      <c r="F265" s="128" t="n">
        <v>81</v>
      </c>
      <c r="G265" s="128" t="n">
        <v>24</v>
      </c>
      <c r="H265" s="128" t="n">
        <v>0</v>
      </c>
      <c r="I265" s="128" t="n">
        <v>24</v>
      </c>
      <c r="J265" s="128" t="n">
        <v>0</v>
      </c>
      <c r="K265" s="172" t="n">
        <v>0</v>
      </c>
      <c r="L265" s="172" t="n">
        <v>0</v>
      </c>
      <c r="M265" s="172" t="n">
        <v>0</v>
      </c>
      <c r="N265" s="172" t="n">
        <v>0</v>
      </c>
      <c r="O265" s="172" t="n">
        <v>0</v>
      </c>
      <c r="P265" s="172" t="n">
        <v>0</v>
      </c>
      <c r="Q265" s="173" t="n">
        <v>3492</v>
      </c>
      <c r="R265" s="131" t="n">
        <v>2971</v>
      </c>
      <c r="S265" s="131" t="n">
        <v>2971</v>
      </c>
      <c r="T265" s="132" t="n">
        <v>2903</v>
      </c>
      <c r="U265" s="132" t="n">
        <v>3001</v>
      </c>
      <c r="V265" s="128" t="n">
        <v>42</v>
      </c>
      <c r="W265" s="128" t="n">
        <v>0</v>
      </c>
      <c r="X265" s="128" t="n">
        <v>41</v>
      </c>
      <c r="Y265" s="128" t="n">
        <v>0</v>
      </c>
      <c r="Z265" s="128" t="n">
        <v>60</v>
      </c>
      <c r="AA265" s="128" t="n">
        <v>0</v>
      </c>
      <c r="AB265" s="133" t="n">
        <f aca="false">U265-T265+AY265</f>
        <v>98</v>
      </c>
      <c r="AC265" s="134" t="n">
        <f aca="false">T265-S265</f>
        <v>-68</v>
      </c>
      <c r="AD265" s="128" t="n">
        <v>127</v>
      </c>
      <c r="AE265" s="135" t="n">
        <f aca="false">IF(AD265&gt;0, U265/(AD265*24),"no data")</f>
        <v>0.984580052493438</v>
      </c>
      <c r="AF265" s="136" t="n">
        <f aca="false">IF(Q265&gt;0,Q265/24,"no data")</f>
        <v>145.5</v>
      </c>
      <c r="AG265" s="135" t="n">
        <f aca="false">IF(T265&gt;0,(T265/Q265),"no data")</f>
        <v>0.831328751431844</v>
      </c>
      <c r="AH265" s="137" t="n">
        <f aca="false">(1440-((V265*W265)+(X265*Y265)+(Z265*AA265))/(V265+X265+Z265))/1440</f>
        <v>1</v>
      </c>
      <c r="AI265" s="138" t="n">
        <f aca="false">IF(T265&gt;0,(1440-((W265*V265+AS265*AT265)+(Y265*X265+AU265*AV265)+(Z265*AA265+AW265*AX265))/(V265+X265+Z265))/1440,"no data")</f>
        <v>0.874125874125874</v>
      </c>
      <c r="AJ265" s="117" t="n">
        <v>7.886</v>
      </c>
      <c r="AK265" s="121" t="n">
        <v>125.88</v>
      </c>
      <c r="AL265" s="154" t="n">
        <f aca="false">AJ265*AK265</f>
        <v>992.68968</v>
      </c>
      <c r="AM265" s="117" t="n">
        <v>25.611</v>
      </c>
      <c r="AN265" s="119" t="n">
        <v>944</v>
      </c>
      <c r="AO265" s="140" t="n">
        <f aca="false">AM265*AN265</f>
        <v>24176.784</v>
      </c>
      <c r="AP265" s="141" t="n">
        <f aca="false">IF(T265&gt;0,((((AJ265*AK265)+(AM265*AN265))/(T265*1000))*1000000),"no data")</f>
        <v>8670.15972442301</v>
      </c>
      <c r="AQ265" s="154" t="n">
        <f aca="false">R265/24</f>
        <v>123.791666666667</v>
      </c>
      <c r="AR265" s="154"/>
      <c r="AS265" s="127" t="n">
        <v>0</v>
      </c>
      <c r="AT265" s="144" t="n">
        <v>0</v>
      </c>
      <c r="AU265" s="144" t="n">
        <v>0</v>
      </c>
      <c r="AV265" s="127" t="n">
        <v>0</v>
      </c>
      <c r="AW265" s="144" t="n">
        <v>18</v>
      </c>
      <c r="AX265" s="127" t="n">
        <v>1440</v>
      </c>
      <c r="AY265" s="127" t="n">
        <v>0</v>
      </c>
      <c r="BA265" s="145" t="n">
        <v>1005</v>
      </c>
      <c r="BB265" s="145" t="n">
        <v>988</v>
      </c>
      <c r="BC265" s="145" t="n">
        <v>1008</v>
      </c>
      <c r="BD265" s="145" t="n">
        <f aca="false">BB265-BA265</f>
        <v>-17</v>
      </c>
      <c r="BE265" s="145" t="n">
        <f aca="false">AP265</f>
        <v>8670.15972442301</v>
      </c>
      <c r="BF265" s="147" t="n">
        <f aca="false">BC265/24</f>
        <v>42</v>
      </c>
      <c r="BG265" s="174" t="n">
        <v>0</v>
      </c>
      <c r="BH265" s="175" t="n">
        <v>0</v>
      </c>
      <c r="BI265" s="176" t="n">
        <v>24</v>
      </c>
      <c r="BJ265" s="177" t="n">
        <v>27.31</v>
      </c>
      <c r="BK265" s="177" t="n">
        <v>22.94</v>
      </c>
      <c r="BL265" s="177" t="n">
        <v>22.11</v>
      </c>
      <c r="BM265" s="177" t="n">
        <v>988.88</v>
      </c>
      <c r="BN265" s="177" t="n">
        <v>50.14</v>
      </c>
      <c r="BO265" s="178" t="n">
        <v>0.9379</v>
      </c>
      <c r="BP265" s="177" t="n">
        <v>96.58</v>
      </c>
      <c r="BQ265" s="177" t="n">
        <v>86.41</v>
      </c>
      <c r="BR265" s="176"/>
      <c r="BS265" s="177" t="n">
        <v>12764</v>
      </c>
      <c r="BT265" s="177" t="n">
        <v>12870</v>
      </c>
      <c r="BU265" s="116" t="n">
        <f aca="false">BT265-BS265</f>
        <v>106</v>
      </c>
      <c r="BV265" s="288" t="n">
        <f aca="false">BG265+BH265</f>
        <v>0</v>
      </c>
      <c r="BW265" s="147" t="n">
        <v>0</v>
      </c>
      <c r="BX265" s="147" t="n">
        <v>0</v>
      </c>
      <c r="BY265" s="147"/>
      <c r="BZ265" s="147" t="n">
        <v>24</v>
      </c>
      <c r="CA265" s="147" t="n">
        <v>6.8</v>
      </c>
    </row>
    <row r="266" customFormat="false" ht="13.8" hidden="false" customHeight="false" outlineLevel="0" collapsed="false">
      <c r="A266" s="252"/>
      <c r="B266" s="85" t="n">
        <v>42996</v>
      </c>
      <c r="C266" s="125" t="n">
        <v>90.36</v>
      </c>
      <c r="D266" s="126" t="n">
        <v>0.5996</v>
      </c>
      <c r="E266" s="128" t="n">
        <v>102</v>
      </c>
      <c r="F266" s="128" t="n">
        <v>79</v>
      </c>
      <c r="G266" s="128" t="n">
        <v>24</v>
      </c>
      <c r="H266" s="128" t="n">
        <v>0</v>
      </c>
      <c r="I266" s="128" t="n">
        <v>24</v>
      </c>
      <c r="J266" s="128" t="n">
        <v>0</v>
      </c>
      <c r="K266" s="172" t="n">
        <v>0</v>
      </c>
      <c r="L266" s="172" t="n">
        <v>0</v>
      </c>
      <c r="M266" s="172" t="n">
        <v>0</v>
      </c>
      <c r="N266" s="172" t="n">
        <v>0</v>
      </c>
      <c r="O266" s="172" t="n">
        <v>12</v>
      </c>
      <c r="P266" s="172" t="n">
        <v>0</v>
      </c>
      <c r="Q266" s="173" t="n">
        <v>3498</v>
      </c>
      <c r="R266" s="131" t="n">
        <v>3169</v>
      </c>
      <c r="S266" s="131" t="n">
        <v>3169</v>
      </c>
      <c r="T266" s="132" t="n">
        <v>3110</v>
      </c>
      <c r="U266" s="132" t="n">
        <v>3216</v>
      </c>
      <c r="V266" s="128" t="n">
        <v>42</v>
      </c>
      <c r="W266" s="128" t="n">
        <v>0</v>
      </c>
      <c r="X266" s="128" t="n">
        <v>41</v>
      </c>
      <c r="Y266" s="128" t="n">
        <v>0</v>
      </c>
      <c r="Z266" s="128" t="n">
        <v>60</v>
      </c>
      <c r="AA266" s="128" t="n">
        <v>0</v>
      </c>
      <c r="AB266" s="133" t="n">
        <f aca="false">U266-T266+AY266</f>
        <v>106</v>
      </c>
      <c r="AC266" s="134" t="n">
        <f aca="false">T266-S266</f>
        <v>-59</v>
      </c>
      <c r="AD266" s="128" t="n">
        <v>144</v>
      </c>
      <c r="AE266" s="135" t="n">
        <f aca="false">IF(AD266&gt;0, U266/(AD266*24),"no data")</f>
        <v>0.930555555555556</v>
      </c>
      <c r="AF266" s="136" t="n">
        <f aca="false">IF(Q266&gt;0,Q266/24,"no data")</f>
        <v>145.75</v>
      </c>
      <c r="AG266" s="135" t="n">
        <f aca="false">IF(T266&gt;0,(T266/Q266),"no data")</f>
        <v>0.889079473985134</v>
      </c>
      <c r="AH266" s="137" t="n">
        <f aca="false">(1440-((V266*W266)+(X266*Y266)+(Z266*AA266))/(V266+X266+Z266))/1440</f>
        <v>1</v>
      </c>
      <c r="AI266" s="138" t="n">
        <f aca="false">IF(T266&gt;0,(1440-((W266*V266+AS266*AT266)+(Y266*X266+AU266*AV266)+(Z266*AA266+AW266*AX266))/(V266+X266+Z266))/1440,"no data")</f>
        <v>0.937062937062937</v>
      </c>
      <c r="AJ266" s="117" t="n">
        <v>7.874</v>
      </c>
      <c r="AK266" s="121" t="n">
        <v>128.42</v>
      </c>
      <c r="AL266" s="154" t="n">
        <f aca="false">AJ266*AK266</f>
        <v>1011.17908</v>
      </c>
      <c r="AM266" s="117" t="n">
        <v>27.972</v>
      </c>
      <c r="AN266" s="119" t="n">
        <v>944</v>
      </c>
      <c r="AO266" s="140" t="n">
        <f aca="false">AM266*AN266</f>
        <v>26405.568</v>
      </c>
      <c r="AP266" s="141" t="n">
        <f aca="false">IF(T266&gt;0,((((AJ266*AK266)+(AM266*AN266))/(T266*1000))*1000000),"no data")</f>
        <v>8815.67430225081</v>
      </c>
      <c r="AQ266" s="154" t="n">
        <f aca="false">R266/24</f>
        <v>132.041666666667</v>
      </c>
      <c r="AR266" s="154"/>
      <c r="AS266" s="127" t="n">
        <v>0</v>
      </c>
      <c r="AT266" s="144" t="n">
        <v>0</v>
      </c>
      <c r="AU266" s="127" t="n">
        <v>0</v>
      </c>
      <c r="AV266" s="127" t="n">
        <v>0</v>
      </c>
      <c r="AW266" s="144" t="n">
        <v>18</v>
      </c>
      <c r="AX266" s="127" t="n">
        <v>720</v>
      </c>
      <c r="AY266" s="127" t="n">
        <v>0</v>
      </c>
      <c r="BA266" s="145" t="n">
        <v>1007</v>
      </c>
      <c r="BB266" s="145" t="n">
        <v>991</v>
      </c>
      <c r="BC266" s="145" t="n">
        <v>1218</v>
      </c>
      <c r="BD266" s="145" t="n">
        <f aca="false">BB266-BA266</f>
        <v>-16</v>
      </c>
      <c r="BE266" s="145" t="n">
        <f aca="false">AP266</f>
        <v>8815.67430225081</v>
      </c>
      <c r="BF266" s="147" t="n">
        <f aca="false">BC266/24</f>
        <v>50.75</v>
      </c>
      <c r="BG266" s="174" t="n">
        <v>1.204</v>
      </c>
      <c r="BH266" s="175" t="n">
        <v>1.179</v>
      </c>
      <c r="BI266" s="176" t="n">
        <v>24</v>
      </c>
      <c r="BJ266" s="177" t="n">
        <v>27.25</v>
      </c>
      <c r="BK266" s="177" t="n">
        <v>22.98</v>
      </c>
      <c r="BL266" s="177" t="n">
        <v>22.08</v>
      </c>
      <c r="BM266" s="179" t="n">
        <v>987.6</v>
      </c>
      <c r="BN266" s="177" t="n">
        <v>50.14</v>
      </c>
      <c r="BO266" s="178" t="n">
        <v>0.937</v>
      </c>
      <c r="BP266" s="177" t="n">
        <v>96.37</v>
      </c>
      <c r="BQ266" s="177" t="n">
        <v>86.32</v>
      </c>
      <c r="BR266" s="176"/>
      <c r="BS266" s="177" t="n">
        <v>12707</v>
      </c>
      <c r="BT266" s="177" t="n">
        <v>12837</v>
      </c>
      <c r="BU266" s="116" t="n">
        <f aca="false">BT266-BS266</f>
        <v>130</v>
      </c>
      <c r="BV266" s="288" t="n">
        <f aca="false">BG266+BH266</f>
        <v>2.383</v>
      </c>
      <c r="BW266" s="147" t="n">
        <v>12</v>
      </c>
      <c r="BX266" s="147" t="n">
        <v>12</v>
      </c>
      <c r="BY266" s="147"/>
      <c r="BZ266" s="147" t="n">
        <v>24</v>
      </c>
      <c r="CA266" s="147" t="n">
        <v>5.47</v>
      </c>
    </row>
    <row r="267" customFormat="false" ht="13.8" hidden="false" customHeight="false" outlineLevel="0" collapsed="false">
      <c r="A267" s="252"/>
      <c r="B267" s="85" t="n">
        <v>42997</v>
      </c>
      <c r="C267" s="125" t="n">
        <v>88.89</v>
      </c>
      <c r="D267" s="126" t="n">
        <v>0.5912</v>
      </c>
      <c r="E267" s="128" t="n">
        <v>102</v>
      </c>
      <c r="F267" s="128" t="n">
        <v>77</v>
      </c>
      <c r="G267" s="128" t="n">
        <v>24</v>
      </c>
      <c r="H267" s="128" t="n">
        <v>0</v>
      </c>
      <c r="I267" s="128" t="n">
        <v>24</v>
      </c>
      <c r="J267" s="128" t="n">
        <v>0</v>
      </c>
      <c r="K267" s="172" t="n">
        <v>0</v>
      </c>
      <c r="L267" s="172" t="n">
        <v>0</v>
      </c>
      <c r="M267" s="172" t="n">
        <v>0</v>
      </c>
      <c r="N267" s="172" t="n">
        <v>0</v>
      </c>
      <c r="O267" s="172" t="n">
        <v>12</v>
      </c>
      <c r="P267" s="172" t="n">
        <v>0</v>
      </c>
      <c r="Q267" s="173" t="n">
        <v>3509</v>
      </c>
      <c r="R267" s="131" t="n">
        <v>3183</v>
      </c>
      <c r="S267" s="131" t="n">
        <v>3183</v>
      </c>
      <c r="T267" s="132" t="n">
        <v>3116</v>
      </c>
      <c r="U267" s="132" t="n">
        <v>3223</v>
      </c>
      <c r="V267" s="128" t="n">
        <v>42</v>
      </c>
      <c r="W267" s="128" t="n">
        <v>0</v>
      </c>
      <c r="X267" s="128" t="n">
        <v>42</v>
      </c>
      <c r="Y267" s="128" t="n">
        <v>0</v>
      </c>
      <c r="Z267" s="128" t="n">
        <v>60</v>
      </c>
      <c r="AA267" s="128" t="n">
        <v>0</v>
      </c>
      <c r="AB267" s="133" t="n">
        <f aca="false">U267-T267+AY267</f>
        <v>107</v>
      </c>
      <c r="AC267" s="134" t="n">
        <f aca="false">T267-S267</f>
        <v>-67</v>
      </c>
      <c r="AD267" s="128" t="n">
        <v>143</v>
      </c>
      <c r="AE267" s="135" t="n">
        <f aca="false">IF(AD267&gt;0, U267/(AD267*24),"no data")</f>
        <v>0.939102564102564</v>
      </c>
      <c r="AF267" s="136" t="n">
        <f aca="false">IF(Q267&gt;0,Q267/24,"no data")</f>
        <v>146.208333333333</v>
      </c>
      <c r="AG267" s="135" t="n">
        <f aca="false">IF(T267&gt;0,(T267/Q267),"no data")</f>
        <v>0.88800227985181</v>
      </c>
      <c r="AH267" s="137" t="n">
        <f aca="false">(1440-((V267*W267)+(X267*Y267)+(Z267*AA267))/(V267+X267+Z267))/1440</f>
        <v>1</v>
      </c>
      <c r="AI267" s="138" t="n">
        <f aca="false">IF(T267&gt;0,(1440-((W267*V267+AS267*AT267)+(Y267*X267+AU267*AV267)+(Z267*AA267+AW267*AX267))/(V267+X267+Z267))/1440,"no data")</f>
        <v>0.940972222222222</v>
      </c>
      <c r="AJ267" s="117" t="n">
        <v>7.863</v>
      </c>
      <c r="AK267" s="121" t="n">
        <v>125.79</v>
      </c>
      <c r="AL267" s="154" t="n">
        <f aca="false">AJ267*AK267</f>
        <v>989.08677</v>
      </c>
      <c r="AM267" s="117" t="n">
        <v>27.969</v>
      </c>
      <c r="AN267" s="119" t="n">
        <v>946</v>
      </c>
      <c r="AO267" s="140" t="n">
        <f aca="false">AM267*AN267</f>
        <v>26458.674</v>
      </c>
      <c r="AP267" s="141" t="n">
        <f aca="false">IF(T267&gt;0,((((AJ267*AK267)+(AM267*AN267))/(T267*1000))*1000000),"no data")</f>
        <v>8808.65236521181</v>
      </c>
      <c r="AQ267" s="154" t="n">
        <f aca="false">R267/24</f>
        <v>132.625</v>
      </c>
      <c r="AR267" s="154"/>
      <c r="AS267" s="127" t="n">
        <v>0</v>
      </c>
      <c r="AT267" s="144" t="n">
        <v>0</v>
      </c>
      <c r="AU267" s="144" t="n">
        <v>0</v>
      </c>
      <c r="AV267" s="127" t="n">
        <v>0</v>
      </c>
      <c r="AW267" s="144" t="n">
        <v>17</v>
      </c>
      <c r="AX267" s="127" t="n">
        <v>720</v>
      </c>
      <c r="AY267" s="127" t="n">
        <v>0</v>
      </c>
      <c r="BA267" s="145" t="n">
        <v>1014</v>
      </c>
      <c r="BB267" s="145" t="n">
        <v>995</v>
      </c>
      <c r="BC267" s="145" t="n">
        <v>1214</v>
      </c>
      <c r="BD267" s="145" t="n">
        <f aca="false">BB267-BA267</f>
        <v>-19</v>
      </c>
      <c r="BE267" s="145" t="n">
        <f aca="false">AP267</f>
        <v>8808.65236521181</v>
      </c>
      <c r="BF267" s="147" t="n">
        <f aca="false">BC267/24</f>
        <v>50.5833333333333</v>
      </c>
      <c r="BG267" s="174" t="n">
        <v>1.168</v>
      </c>
      <c r="BH267" s="175" t="n">
        <v>1.158</v>
      </c>
      <c r="BI267" s="176" t="n">
        <v>24</v>
      </c>
      <c r="BJ267" s="177" t="n">
        <v>27.39</v>
      </c>
      <c r="BK267" s="177" t="n">
        <v>23.06</v>
      </c>
      <c r="BL267" s="177" t="n">
        <v>22.18</v>
      </c>
      <c r="BM267" s="179" t="n">
        <v>986.3</v>
      </c>
      <c r="BN267" s="176" t="n">
        <v>50.18</v>
      </c>
      <c r="BO267" s="178" t="n">
        <v>0.9377</v>
      </c>
      <c r="BP267" s="177" t="n">
        <v>96.12</v>
      </c>
      <c r="BQ267" s="177" t="n">
        <v>86.24</v>
      </c>
      <c r="BR267" s="176"/>
      <c r="BS267" s="177" t="n">
        <v>12687</v>
      </c>
      <c r="BT267" s="177" t="n">
        <v>12818</v>
      </c>
      <c r="BU267" s="116" t="n">
        <f aca="false">BT267-BS267</f>
        <v>131</v>
      </c>
      <c r="BV267" s="288" t="n">
        <f aca="false">BG267+BH267</f>
        <v>2.326</v>
      </c>
      <c r="BW267" s="147" t="n">
        <v>12</v>
      </c>
      <c r="BX267" s="147" t="n">
        <v>12</v>
      </c>
      <c r="BY267" s="147"/>
      <c r="BZ267" s="147" t="n">
        <v>24</v>
      </c>
      <c r="CA267" s="147" t="n">
        <v>5.93</v>
      </c>
    </row>
    <row r="268" customFormat="false" ht="13.8" hidden="false" customHeight="false" outlineLevel="0" collapsed="false">
      <c r="A268" s="252"/>
      <c r="B268" s="85" t="n">
        <v>42998</v>
      </c>
      <c r="C268" s="125" t="n">
        <v>87.2</v>
      </c>
      <c r="D268" s="126" t="n">
        <v>0.626</v>
      </c>
      <c r="E268" s="128" t="n">
        <v>100</v>
      </c>
      <c r="F268" s="128" t="n">
        <v>77</v>
      </c>
      <c r="G268" s="128" t="n">
        <v>24</v>
      </c>
      <c r="H268" s="128" t="n">
        <v>0</v>
      </c>
      <c r="I268" s="128" t="n">
        <v>24</v>
      </c>
      <c r="J268" s="128" t="n">
        <v>0</v>
      </c>
      <c r="K268" s="172" t="n">
        <v>0</v>
      </c>
      <c r="L268" s="172" t="n">
        <v>0</v>
      </c>
      <c r="M268" s="172" t="n">
        <v>0</v>
      </c>
      <c r="N268" s="172" t="n">
        <v>0</v>
      </c>
      <c r="O268" s="172" t="n">
        <v>12</v>
      </c>
      <c r="P268" s="172" t="n">
        <v>0</v>
      </c>
      <c r="Q268" s="173" t="n">
        <v>3526</v>
      </c>
      <c r="R268" s="131" t="n">
        <v>3174</v>
      </c>
      <c r="S268" s="131" t="n">
        <v>3174</v>
      </c>
      <c r="T268" s="132" t="n">
        <v>3104</v>
      </c>
      <c r="U268" s="132" t="n">
        <v>3212</v>
      </c>
      <c r="V268" s="128" t="n">
        <v>42</v>
      </c>
      <c r="W268" s="128" t="n">
        <v>0</v>
      </c>
      <c r="X268" s="128" t="n">
        <v>41</v>
      </c>
      <c r="Y268" s="128" t="n">
        <v>0</v>
      </c>
      <c r="Z268" s="128" t="n">
        <v>60</v>
      </c>
      <c r="AA268" s="128" t="n">
        <v>0</v>
      </c>
      <c r="AB268" s="133" t="n">
        <f aca="false">U268-T268+AY268</f>
        <v>108</v>
      </c>
      <c r="AC268" s="134" t="n">
        <f aca="false">T268-S268</f>
        <v>-70</v>
      </c>
      <c r="AD268" s="128" t="n">
        <v>142</v>
      </c>
      <c r="AE268" s="135" t="n">
        <f aca="false">IF(AD268&gt;0, U268/(AD268*24),"no data")</f>
        <v>0.942488262910798</v>
      </c>
      <c r="AF268" s="136" t="n">
        <f aca="false">IF(Q268&gt;0,Q268/24,"no data")</f>
        <v>146.916666666667</v>
      </c>
      <c r="AG268" s="135" t="n">
        <f aca="false">IF(T268&gt;0,(T268/Q268),"no data")</f>
        <v>0.880317640385706</v>
      </c>
      <c r="AH268" s="137" t="n">
        <f aca="false">(1440-((V268*W268)+(X268*Y268)+(Z268*AA268))/(V268+X268+Z268))/1440</f>
        <v>1</v>
      </c>
      <c r="AI268" s="138" t="n">
        <f aca="false">IF(T268&gt;0,(1440-((W268*V268+AS268*AT268)+(Y268*X268+AU268*AV268)+(Z268*AA268+AW268*AX268))/(V268+X268+Z268))/1440,"no data")</f>
        <v>0.937062937062937</v>
      </c>
      <c r="AJ268" s="117" t="n">
        <v>7.87</v>
      </c>
      <c r="AK268" s="121" t="n">
        <v>124.97</v>
      </c>
      <c r="AL268" s="154" t="n">
        <f aca="false">AJ268*AK268</f>
        <v>983.5139</v>
      </c>
      <c r="AM268" s="117" t="n">
        <v>27.824</v>
      </c>
      <c r="AN268" s="119" t="n">
        <v>947</v>
      </c>
      <c r="AO268" s="140" t="n">
        <f aca="false">AM268*AN268</f>
        <v>26349.328</v>
      </c>
      <c r="AP268" s="141" t="n">
        <f aca="false">IF(T268&gt;0,((((AJ268*AK268)+(AM268*AN268))/(T268*1000))*1000000),"no data")</f>
        <v>8805.68360180413</v>
      </c>
      <c r="AQ268" s="154" t="n">
        <f aca="false">R268/24</f>
        <v>132.25</v>
      </c>
      <c r="AR268" s="154"/>
      <c r="AS268" s="127" t="n">
        <v>0</v>
      </c>
      <c r="AT268" s="144" t="n">
        <v>0</v>
      </c>
      <c r="AU268" s="144" t="n">
        <v>0</v>
      </c>
      <c r="AV268" s="127" t="n">
        <v>0</v>
      </c>
      <c r="AW268" s="144" t="n">
        <v>18</v>
      </c>
      <c r="AX268" s="127" t="n">
        <v>720</v>
      </c>
      <c r="AY268" s="127" t="n">
        <v>0</v>
      </c>
      <c r="BA268" s="145" t="n">
        <v>1014</v>
      </c>
      <c r="BB268" s="145" t="n">
        <v>996</v>
      </c>
      <c r="BC268" s="145" t="n">
        <v>1202</v>
      </c>
      <c r="BD268" s="145" t="n">
        <f aca="false">BB268-BA268</f>
        <v>-18</v>
      </c>
      <c r="BE268" s="145" t="n">
        <f aca="false">AP268</f>
        <v>8805.68360180413</v>
      </c>
      <c r="BF268" s="147" t="n">
        <f aca="false">BC268/24</f>
        <v>50.0833333333333</v>
      </c>
      <c r="BG268" s="174" t="n">
        <v>1.095</v>
      </c>
      <c r="BH268" s="175" t="n">
        <v>1.082</v>
      </c>
      <c r="BI268" s="176" t="n">
        <v>24</v>
      </c>
      <c r="BJ268" s="177" t="n">
        <v>27.32</v>
      </c>
      <c r="BK268" s="179" t="n">
        <v>23.03</v>
      </c>
      <c r="BL268" s="177" t="n">
        <v>22.06</v>
      </c>
      <c r="BM268" s="177" t="n">
        <v>986</v>
      </c>
      <c r="BN268" s="177" t="n">
        <v>50.1</v>
      </c>
      <c r="BO268" s="178" t="n">
        <v>0.938</v>
      </c>
      <c r="BP268" s="177" t="n">
        <v>96.33</v>
      </c>
      <c r="BQ268" s="176" t="n">
        <v>86.34</v>
      </c>
      <c r="BR268" s="176"/>
      <c r="BS268" s="177" t="n">
        <v>12668</v>
      </c>
      <c r="BT268" s="145" t="n">
        <v>12804</v>
      </c>
      <c r="BU268" s="116" t="n">
        <f aca="false">BT268-BS268</f>
        <v>136</v>
      </c>
      <c r="BV268" s="288" t="n">
        <f aca="false">BG268+BH268</f>
        <v>2.177</v>
      </c>
      <c r="BW268" s="147" t="n">
        <v>12</v>
      </c>
      <c r="BX268" s="147" t="n">
        <v>12</v>
      </c>
      <c r="BY268" s="147"/>
      <c r="BZ268" s="147" t="n">
        <v>24</v>
      </c>
      <c r="CA268" s="147" t="n">
        <v>5.8</v>
      </c>
    </row>
    <row r="269" customFormat="false" ht="13.8" hidden="false" customHeight="false" outlineLevel="0" collapsed="false">
      <c r="A269" s="252"/>
      <c r="B269" s="85" t="n">
        <v>42999</v>
      </c>
      <c r="C269" s="125" t="n">
        <v>87</v>
      </c>
      <c r="D269" s="126" t="n">
        <v>0.63</v>
      </c>
      <c r="E269" s="128" t="n">
        <v>99</v>
      </c>
      <c r="F269" s="128" t="n">
        <v>76</v>
      </c>
      <c r="G269" s="128" t="n">
        <v>24</v>
      </c>
      <c r="H269" s="128" t="n">
        <v>0</v>
      </c>
      <c r="I269" s="128" t="n">
        <v>24</v>
      </c>
      <c r="J269" s="128" t="n">
        <v>0</v>
      </c>
      <c r="K269" s="156" t="n">
        <v>0</v>
      </c>
      <c r="L269" s="156" t="n">
        <v>0</v>
      </c>
      <c r="M269" s="156" t="n">
        <v>0</v>
      </c>
      <c r="N269" s="156" t="n">
        <v>0</v>
      </c>
      <c r="O269" s="156" t="n">
        <v>12</v>
      </c>
      <c r="P269" s="156" t="n">
        <v>0</v>
      </c>
      <c r="Q269" s="173" t="n">
        <v>3527</v>
      </c>
      <c r="R269" s="225" t="n">
        <v>3182</v>
      </c>
      <c r="S269" s="131" t="n">
        <v>3182</v>
      </c>
      <c r="T269" s="132" t="n">
        <v>3113</v>
      </c>
      <c r="U269" s="132" t="n">
        <v>3218</v>
      </c>
      <c r="V269" s="128" t="n">
        <v>42</v>
      </c>
      <c r="W269" s="128" t="n">
        <v>0</v>
      </c>
      <c r="X269" s="128" t="n">
        <v>41</v>
      </c>
      <c r="Y269" s="128" t="n">
        <v>0</v>
      </c>
      <c r="Z269" s="128" t="n">
        <v>60</v>
      </c>
      <c r="AA269" s="128" t="n">
        <v>0</v>
      </c>
      <c r="AB269" s="133" t="n">
        <f aca="false">U269-T269+AY269</f>
        <v>105</v>
      </c>
      <c r="AC269" s="134" t="n">
        <f aca="false">T269-S269</f>
        <v>-69</v>
      </c>
      <c r="AD269" s="128" t="n">
        <v>143</v>
      </c>
      <c r="AE269" s="135" t="n">
        <f aca="false">IF(AD269&gt;0, U269/(AD269*24),"no data")</f>
        <v>0.937645687645688</v>
      </c>
      <c r="AF269" s="136" t="n">
        <f aca="false">IF(Q269&gt;0,Q269/24,"no data")</f>
        <v>146.958333333333</v>
      </c>
      <c r="AG269" s="135" t="n">
        <f aca="false">IF(T269&gt;0,(T269/Q269),"no data")</f>
        <v>0.882619790189963</v>
      </c>
      <c r="AH269" s="137" t="n">
        <f aca="false">(1440-((V269*W269)+(X269*Y269)+(Z269*AA269))/(V269+X269+Z269))/1440</f>
        <v>1</v>
      </c>
      <c r="AI269" s="138" t="n">
        <f aca="false">IF(T269&gt;0,(1440-((W269*V269+AS269*AT269)+(Y269*X269+AU269*AV269)+(Z269*AA269+AW269*AX269))/(V269+X269+Z269))/1440,"no data")</f>
        <v>0.940559440559441</v>
      </c>
      <c r="AJ269" s="117" t="n">
        <v>7.89</v>
      </c>
      <c r="AK269" s="121" t="n">
        <v>126.25</v>
      </c>
      <c r="AL269" s="154" t="n">
        <f aca="false">AJ269*AK269</f>
        <v>996.1125</v>
      </c>
      <c r="AM269" s="117" t="n">
        <v>27.883</v>
      </c>
      <c r="AN269" s="119" t="n">
        <v>947</v>
      </c>
      <c r="AO269" s="140" t="n">
        <f aca="false">AM269*AN269</f>
        <v>26405.201</v>
      </c>
      <c r="AP269" s="141" t="n">
        <f aca="false">IF(T269&gt;0,((((AJ269*AK269)+(AM269*AN269))/(T269*1000))*1000000),"no data")</f>
        <v>8802.22084805654</v>
      </c>
      <c r="AQ269" s="154" t="n">
        <f aca="false">R269/24</f>
        <v>132.583333333333</v>
      </c>
      <c r="AR269" s="154"/>
      <c r="AS269" s="127" t="n">
        <v>0</v>
      </c>
      <c r="AT269" s="144" t="n">
        <v>0</v>
      </c>
      <c r="AU269" s="144" t="n">
        <v>0</v>
      </c>
      <c r="AV269" s="127" t="n">
        <v>0</v>
      </c>
      <c r="AW269" s="144" t="n">
        <v>17</v>
      </c>
      <c r="AX269" s="127" t="n">
        <v>720</v>
      </c>
      <c r="AY269" s="127" t="n">
        <v>0</v>
      </c>
      <c r="BA269" s="145" t="n">
        <v>1012</v>
      </c>
      <c r="BB269" s="145" t="n">
        <v>995</v>
      </c>
      <c r="BC269" s="145" t="n">
        <v>1211</v>
      </c>
      <c r="BD269" s="145" t="n">
        <f aca="false">BB269-BA269</f>
        <v>-17</v>
      </c>
      <c r="BE269" s="145" t="n">
        <f aca="false">AP269</f>
        <v>8802.22084805654</v>
      </c>
      <c r="BF269" s="147" t="n">
        <f aca="false">BC269/24</f>
        <v>50.4583333333333</v>
      </c>
      <c r="BG269" s="174" t="n">
        <v>1.152</v>
      </c>
      <c r="BH269" s="175" t="n">
        <v>1.124</v>
      </c>
      <c r="BI269" s="231" t="n">
        <v>24</v>
      </c>
      <c r="BJ269" s="176" t="n">
        <v>27.27</v>
      </c>
      <c r="BK269" s="177" t="n">
        <v>23.02</v>
      </c>
      <c r="BL269" s="177" t="n">
        <v>22.16</v>
      </c>
      <c r="BM269" s="177" t="n">
        <v>986.1</v>
      </c>
      <c r="BN269" s="176" t="n">
        <v>50.17</v>
      </c>
      <c r="BO269" s="178" t="n">
        <v>0.9376</v>
      </c>
      <c r="BP269" s="177" t="n">
        <v>96.28</v>
      </c>
      <c r="BQ269" s="176" t="n">
        <v>86.34</v>
      </c>
      <c r="BR269" s="176"/>
      <c r="BS269" s="177" t="n">
        <v>12644</v>
      </c>
      <c r="BT269" s="145" t="n">
        <v>12793</v>
      </c>
      <c r="BU269" s="116" t="n">
        <f aca="false">BT269-BS269</f>
        <v>149</v>
      </c>
      <c r="BV269" s="288" t="n">
        <f aca="false">BG269+BH269</f>
        <v>2.276</v>
      </c>
      <c r="BW269" s="147" t="n">
        <v>12</v>
      </c>
      <c r="BX269" s="147" t="n">
        <v>12</v>
      </c>
      <c r="BY269" s="147"/>
      <c r="BZ269" s="147" t="n">
        <v>24</v>
      </c>
      <c r="CA269" s="147" t="n">
        <v>5.8</v>
      </c>
    </row>
    <row r="270" customFormat="false" ht="13.8" hidden="false" customHeight="false" outlineLevel="0" collapsed="false">
      <c r="A270" s="252"/>
      <c r="B270" s="85" t="n">
        <v>43000</v>
      </c>
      <c r="C270" s="154" t="n">
        <v>87</v>
      </c>
      <c r="D270" s="126" t="n">
        <v>0.61</v>
      </c>
      <c r="E270" s="127" t="n">
        <v>100</v>
      </c>
      <c r="F270" s="127" t="n">
        <v>77</v>
      </c>
      <c r="G270" s="128" t="n">
        <v>24</v>
      </c>
      <c r="H270" s="128" t="n">
        <v>0</v>
      </c>
      <c r="I270" s="128" t="n">
        <v>24</v>
      </c>
      <c r="J270" s="128" t="n">
        <v>0</v>
      </c>
      <c r="K270" s="156" t="n">
        <v>0</v>
      </c>
      <c r="L270" s="156" t="n">
        <v>0</v>
      </c>
      <c r="M270" s="156" t="n">
        <v>0</v>
      </c>
      <c r="N270" s="156" t="n">
        <v>0</v>
      </c>
      <c r="O270" s="156" t="n">
        <v>12</v>
      </c>
      <c r="P270" s="156" t="n">
        <v>0</v>
      </c>
      <c r="Q270" s="156" t="n">
        <v>3519</v>
      </c>
      <c r="R270" s="131" t="n">
        <v>3187</v>
      </c>
      <c r="S270" s="131" t="n">
        <v>3187</v>
      </c>
      <c r="T270" s="132" t="n">
        <v>3120</v>
      </c>
      <c r="U270" s="132" t="n">
        <v>3228</v>
      </c>
      <c r="V270" s="128" t="n">
        <v>42</v>
      </c>
      <c r="W270" s="128" t="n">
        <v>0</v>
      </c>
      <c r="X270" s="128" t="n">
        <v>41</v>
      </c>
      <c r="Y270" s="128" t="n">
        <v>0</v>
      </c>
      <c r="Z270" s="128" t="n">
        <v>60</v>
      </c>
      <c r="AA270" s="128" t="n">
        <v>0</v>
      </c>
      <c r="AB270" s="133" t="n">
        <f aca="false">U270-T270+AY270</f>
        <v>108</v>
      </c>
      <c r="AC270" s="134" t="n">
        <f aca="false">T270-S270</f>
        <v>-67</v>
      </c>
      <c r="AD270" s="128" t="n">
        <v>143</v>
      </c>
      <c r="AE270" s="135" t="n">
        <f aca="false">IF(AD270&gt;0, U270/(AD270*24),"no data")</f>
        <v>0.940559440559441</v>
      </c>
      <c r="AF270" s="136" t="n">
        <f aca="false">IF(Q270&gt;0,Q270/24,"no data")</f>
        <v>146.625</v>
      </c>
      <c r="AG270" s="135" t="n">
        <f aca="false">IF(T270&gt;0,(T270/Q270),"no data")</f>
        <v>0.886615515771526</v>
      </c>
      <c r="AH270" s="137" t="n">
        <f aca="false">(1440-((V270*W270)+(X270*Y270)+(Z270*AA270))/(V270+X270+Z270))/1440</f>
        <v>1</v>
      </c>
      <c r="AI270" s="138" t="n">
        <f aca="false">IF(T270&gt;0,(1440-((W270*V270+AS270*AT270)+(Y270*X270+AU270*AV270)+(Z270*AA270+AW270*AX270))/(V270+X270+Z270))/1440,"no data")</f>
        <v>0.940559440559441</v>
      </c>
      <c r="AJ270" s="117" t="n">
        <v>7.885</v>
      </c>
      <c r="AK270" s="121" t="n">
        <v>125.92</v>
      </c>
      <c r="AL270" s="154" t="n">
        <f aca="false">AJ270*AK270</f>
        <v>992.8792</v>
      </c>
      <c r="AM270" s="117" t="n">
        <v>27.951</v>
      </c>
      <c r="AN270" s="119" t="n">
        <v>947</v>
      </c>
      <c r="AO270" s="140" t="n">
        <f aca="false">AM270*AN270</f>
        <v>26469.597</v>
      </c>
      <c r="AP270" s="141" t="n">
        <f aca="false">IF(T270&gt;0,((((AJ270*AK270)+(AM270*AN270))/(T270*1000))*1000000),"no data")</f>
        <v>8802.07570512821</v>
      </c>
      <c r="AQ270" s="154" t="n">
        <f aca="false">R270/24</f>
        <v>132.791666666667</v>
      </c>
      <c r="AR270" s="154"/>
      <c r="AS270" s="127" t="n">
        <v>0</v>
      </c>
      <c r="AT270" s="144" t="n">
        <v>0</v>
      </c>
      <c r="AU270" s="127" t="n">
        <v>0</v>
      </c>
      <c r="AV270" s="127" t="n">
        <v>0</v>
      </c>
      <c r="AW270" s="144" t="n">
        <v>17</v>
      </c>
      <c r="AX270" s="127" t="n">
        <v>720</v>
      </c>
      <c r="AY270" s="127" t="n">
        <v>0</v>
      </c>
      <c r="BA270" s="145" t="n">
        <v>1016</v>
      </c>
      <c r="BB270" s="145" t="n">
        <v>999</v>
      </c>
      <c r="BC270" s="145" t="n">
        <v>1213</v>
      </c>
      <c r="BD270" s="145" t="n">
        <f aca="false">BB270-BA270</f>
        <v>-17</v>
      </c>
      <c r="BE270" s="145" t="n">
        <f aca="false">AP270</f>
        <v>8802.07570512821</v>
      </c>
      <c r="BF270" s="147" t="n">
        <f aca="false">BC270/24</f>
        <v>50.5416666666667</v>
      </c>
      <c r="BG270" s="174" t="n">
        <v>1.143</v>
      </c>
      <c r="BH270" s="175" t="n">
        <v>1.133</v>
      </c>
      <c r="BI270" s="176" t="n">
        <v>24</v>
      </c>
      <c r="BJ270" s="177" t="n">
        <v>27.3</v>
      </c>
      <c r="BK270" s="177" t="n">
        <v>23.08</v>
      </c>
      <c r="BL270" s="177" t="n">
        <v>22.1</v>
      </c>
      <c r="BM270" s="177" t="n">
        <v>986.9</v>
      </c>
      <c r="BN270" s="177" t="n">
        <v>50.15</v>
      </c>
      <c r="BO270" s="178" t="n">
        <v>0.9378</v>
      </c>
      <c r="BP270" s="177" t="n">
        <v>96.26</v>
      </c>
      <c r="BQ270" s="176" t="n">
        <v>86.31</v>
      </c>
      <c r="BR270" s="176"/>
      <c r="BS270" s="145" t="n">
        <v>12655</v>
      </c>
      <c r="BT270" s="145" t="n">
        <v>12795</v>
      </c>
      <c r="BU270" s="116" t="n">
        <f aca="false">BT270-BS270</f>
        <v>140</v>
      </c>
      <c r="BV270" s="288" t="n">
        <f aca="false">BG270+BH270</f>
        <v>2.276</v>
      </c>
      <c r="BW270" s="147" t="n">
        <v>12</v>
      </c>
      <c r="BX270" s="147" t="n">
        <v>12</v>
      </c>
      <c r="BY270" s="147"/>
      <c r="BZ270" s="147" t="n">
        <v>24</v>
      </c>
      <c r="CA270" s="147" t="n">
        <v>7.6</v>
      </c>
    </row>
    <row r="271" customFormat="false" ht="13.8" hidden="false" customHeight="false" outlineLevel="0" collapsed="false">
      <c r="A271" s="252"/>
      <c r="B271" s="85" t="n">
        <v>43001</v>
      </c>
      <c r="C271" s="125" t="n">
        <v>88</v>
      </c>
      <c r="D271" s="126" t="n">
        <v>0.625</v>
      </c>
      <c r="E271" s="127" t="n">
        <v>101</v>
      </c>
      <c r="F271" s="127" t="n">
        <v>79</v>
      </c>
      <c r="G271" s="128" t="n">
        <v>24</v>
      </c>
      <c r="H271" s="128" t="n">
        <v>0</v>
      </c>
      <c r="I271" s="128" t="n">
        <v>24</v>
      </c>
      <c r="J271" s="128" t="n">
        <v>0</v>
      </c>
      <c r="K271" s="156" t="n">
        <v>0</v>
      </c>
      <c r="L271" s="156" t="n">
        <v>0</v>
      </c>
      <c r="M271" s="156" t="n">
        <v>0</v>
      </c>
      <c r="N271" s="156" t="n">
        <v>0</v>
      </c>
      <c r="O271" s="156" t="n">
        <v>0</v>
      </c>
      <c r="P271" s="156" t="n">
        <v>0</v>
      </c>
      <c r="Q271" s="156" t="n">
        <v>3518</v>
      </c>
      <c r="R271" s="131" t="n">
        <v>2981</v>
      </c>
      <c r="S271" s="131" t="n">
        <v>2981</v>
      </c>
      <c r="T271" s="132" t="n">
        <v>2915</v>
      </c>
      <c r="U271" s="132" t="n">
        <v>3013</v>
      </c>
      <c r="V271" s="128" t="n">
        <v>42</v>
      </c>
      <c r="W271" s="128" t="n">
        <v>0</v>
      </c>
      <c r="X271" s="128" t="n">
        <v>41</v>
      </c>
      <c r="Y271" s="127" t="n">
        <v>0</v>
      </c>
      <c r="Z271" s="128" t="n">
        <v>60</v>
      </c>
      <c r="AA271" s="127" t="n">
        <v>0</v>
      </c>
      <c r="AB271" s="133" t="n">
        <f aca="false">U271-T271+AY271</f>
        <v>98</v>
      </c>
      <c r="AC271" s="134" t="n">
        <f aca="false">T271-S271</f>
        <v>-66</v>
      </c>
      <c r="AD271" s="127" t="n">
        <v>129</v>
      </c>
      <c r="AE271" s="135" t="n">
        <f aca="false">IF(AD271&gt;0, U271/(AD271*24),"no data")</f>
        <v>0.973191214470284</v>
      </c>
      <c r="AF271" s="136" t="n">
        <f aca="false">IF(Q271&gt;0,Q271/24,"no data")</f>
        <v>146.583333333333</v>
      </c>
      <c r="AG271" s="135" t="n">
        <f aca="false">IF(T271&gt;0,(T271/Q271),"no data")</f>
        <v>0.828595793064241</v>
      </c>
      <c r="AH271" s="137" t="n">
        <f aca="false">(1440-((V271*W271)+(X271*Y271)+(Z271*AA271))/(V271+X271+Z271))/1440</f>
        <v>1</v>
      </c>
      <c r="AI271" s="138" t="n">
        <f aca="false">IF(T271&gt;0,(1440-((W271*V271+AS271*AT271)+(Y271*X271+AU271*AV271)+(Z271*AA271+AW271*AX271))/(V271+X271+Z271))/1440,"no data")</f>
        <v>0.874125874125874</v>
      </c>
      <c r="AJ271" s="117" t="n">
        <v>7.88</v>
      </c>
      <c r="AK271" s="121" t="n">
        <v>125.75</v>
      </c>
      <c r="AL271" s="154" t="n">
        <f aca="false">AJ271*AK271</f>
        <v>990.91</v>
      </c>
      <c r="AM271" s="117" t="n">
        <v>25.688</v>
      </c>
      <c r="AN271" s="119" t="n">
        <v>947</v>
      </c>
      <c r="AO271" s="140" t="n">
        <f aca="false">AM271*AN271</f>
        <v>24326.536</v>
      </c>
      <c r="AP271" s="141" t="n">
        <f aca="false">IF(T271&gt;0,((((AJ271*AK271)+(AM271*AN271))/(T271*1000))*1000000),"no data")</f>
        <v>8685.23018867925</v>
      </c>
      <c r="AQ271" s="154" t="n">
        <f aca="false">R271/24</f>
        <v>124.208333333333</v>
      </c>
      <c r="AR271" s="154"/>
      <c r="AS271" s="127" t="n">
        <v>0</v>
      </c>
      <c r="AT271" s="144" t="n">
        <v>0</v>
      </c>
      <c r="AU271" s="144" t="n">
        <v>0</v>
      </c>
      <c r="AV271" s="127" t="n">
        <v>0</v>
      </c>
      <c r="AW271" s="144" t="n">
        <v>18</v>
      </c>
      <c r="AX271" s="127" t="n">
        <v>1440</v>
      </c>
      <c r="AY271" s="127" t="n">
        <v>0</v>
      </c>
      <c r="BA271" s="145" t="n">
        <v>1009</v>
      </c>
      <c r="BB271" s="145" t="n">
        <v>993</v>
      </c>
      <c r="BC271" s="145" t="n">
        <v>1011</v>
      </c>
      <c r="BD271" s="145" t="n">
        <f aca="false">BB271-BA271</f>
        <v>-16</v>
      </c>
      <c r="BE271" s="145" t="n">
        <f aca="false">AP271</f>
        <v>8685.23018867925</v>
      </c>
      <c r="BF271" s="147" t="n">
        <f aca="false">BC271/24</f>
        <v>42.125</v>
      </c>
      <c r="BG271" s="174" t="n">
        <v>0</v>
      </c>
      <c r="BH271" s="175" t="n">
        <v>0</v>
      </c>
      <c r="BI271" s="176" t="n">
        <v>24</v>
      </c>
      <c r="BJ271" s="177" t="n">
        <v>27.2</v>
      </c>
      <c r="BK271" s="177" t="n">
        <v>23</v>
      </c>
      <c r="BL271" s="177" t="n">
        <v>22</v>
      </c>
      <c r="BM271" s="145" t="n">
        <v>988.3</v>
      </c>
      <c r="BN271" s="177" t="n">
        <v>50.07</v>
      </c>
      <c r="BO271" s="178" t="n">
        <v>0.9377</v>
      </c>
      <c r="BP271" s="177" t="n">
        <v>96.4</v>
      </c>
      <c r="BQ271" s="176" t="n">
        <v>86.3</v>
      </c>
      <c r="BR271" s="176"/>
      <c r="BS271" s="145" t="n">
        <v>12688</v>
      </c>
      <c r="BT271" s="145" t="n">
        <v>12815</v>
      </c>
      <c r="BU271" s="116" t="n">
        <f aca="false">BT271-BS271</f>
        <v>127</v>
      </c>
      <c r="BV271" s="288" t="n">
        <f aca="false">BG271+BH271</f>
        <v>0</v>
      </c>
      <c r="BW271" s="147" t="n">
        <v>0</v>
      </c>
      <c r="BX271" s="147" t="n">
        <v>0</v>
      </c>
      <c r="BY271" s="147"/>
      <c r="BZ271" s="147" t="n">
        <v>24</v>
      </c>
      <c r="CA271" s="147" t="n">
        <v>6.72</v>
      </c>
    </row>
    <row r="272" customFormat="false" ht="12.75" hidden="false" customHeight="true" outlineLevel="0" collapsed="false">
      <c r="A272" s="226" t="s">
        <v>125</v>
      </c>
      <c r="B272" s="85" t="n">
        <v>43002</v>
      </c>
      <c r="C272" s="86" t="n">
        <v>88.2</v>
      </c>
      <c r="D272" s="214" t="n">
        <v>0.688</v>
      </c>
      <c r="E272" s="88" t="n">
        <v>100</v>
      </c>
      <c r="F272" s="88" t="n">
        <v>79</v>
      </c>
      <c r="G272" s="89" t="n">
        <v>24</v>
      </c>
      <c r="H272" s="89" t="n">
        <v>0</v>
      </c>
      <c r="I272" s="89" t="n">
        <v>24</v>
      </c>
      <c r="J272" s="89" t="n">
        <v>0</v>
      </c>
      <c r="K272" s="90" t="n">
        <v>0</v>
      </c>
      <c r="L272" s="90" t="n">
        <v>0</v>
      </c>
      <c r="M272" s="90" t="n">
        <v>0</v>
      </c>
      <c r="N272" s="90" t="n">
        <v>0</v>
      </c>
      <c r="O272" s="90" t="n">
        <v>0</v>
      </c>
      <c r="P272" s="90" t="n">
        <v>0</v>
      </c>
      <c r="Q272" s="90" t="n">
        <v>3514</v>
      </c>
      <c r="R272" s="91" t="n">
        <v>2964</v>
      </c>
      <c r="S272" s="91" t="n">
        <v>2964</v>
      </c>
      <c r="T272" s="92" t="n">
        <v>2891</v>
      </c>
      <c r="U272" s="92" t="n">
        <v>2990</v>
      </c>
      <c r="V272" s="89" t="n">
        <v>42</v>
      </c>
      <c r="W272" s="89" t="n">
        <v>0</v>
      </c>
      <c r="X272" s="89" t="n">
        <v>41</v>
      </c>
      <c r="Y272" s="89" t="n">
        <v>0</v>
      </c>
      <c r="Z272" s="89" t="n">
        <v>60</v>
      </c>
      <c r="AA272" s="88" t="n">
        <v>0</v>
      </c>
      <c r="AB272" s="93" t="n">
        <f aca="false">U272-T272+AY272</f>
        <v>99</v>
      </c>
      <c r="AC272" s="94" t="n">
        <f aca="false">T272-S272</f>
        <v>-73</v>
      </c>
      <c r="AD272" s="88" t="n">
        <v>126</v>
      </c>
      <c r="AE272" s="95" t="n">
        <f aca="false">IF(AD272&gt;0, U272/(AD272*24),"no data")</f>
        <v>0.988756613756614</v>
      </c>
      <c r="AF272" s="96" t="n">
        <f aca="false">IF(Q272&gt;0,Q272/24,"no data")</f>
        <v>146.416666666667</v>
      </c>
      <c r="AG272" s="95" t="n">
        <f aca="false">IF(T272&gt;0,(T272/Q272),"no data")</f>
        <v>0.822709163346614</v>
      </c>
      <c r="AH272" s="97" t="n">
        <f aca="false">(1440-((V272*W272)+(X272*Y272)+(Z272*AA272))/(V272+X272+Z272))/1440</f>
        <v>1</v>
      </c>
      <c r="AI272" s="98" t="n">
        <f aca="false">IF(T272&gt;0,(1440-((W272*V272+AS272*AT272)+(Y272*X272+AU272*AV272)+(Z272*AA272+AW272*AX272))/(V272+X272+Z272))/1440,"no data")</f>
        <v>0.874125874125874</v>
      </c>
      <c r="AJ272" s="117" t="n">
        <v>7.89</v>
      </c>
      <c r="AK272" s="121" t="n">
        <v>126.13</v>
      </c>
      <c r="AL272" s="101" t="n">
        <f aca="false">AJ272*AK272</f>
        <v>995.1657</v>
      </c>
      <c r="AM272" s="117" t="n">
        <v>25.588</v>
      </c>
      <c r="AN272" s="119" t="n">
        <v>946</v>
      </c>
      <c r="AO272" s="103" t="n">
        <f aca="false">AM272*AN272</f>
        <v>24206.248</v>
      </c>
      <c r="AP272" s="104" t="n">
        <f aca="false">IF(T272&gt;0,((((AJ272*AK272)+(AM272*AN272))/(T272*1000))*1000000),"no data")</f>
        <v>8717.19602213767</v>
      </c>
      <c r="AQ272" s="101" t="n">
        <f aca="false">R272/24</f>
        <v>123.5</v>
      </c>
      <c r="AR272" s="101"/>
      <c r="AS272" s="88" t="n">
        <v>0</v>
      </c>
      <c r="AT272" s="106" t="n">
        <v>0</v>
      </c>
      <c r="AU272" s="106" t="n">
        <v>0</v>
      </c>
      <c r="AV272" s="88" t="n">
        <v>0</v>
      </c>
      <c r="AW272" s="106" t="n">
        <v>18</v>
      </c>
      <c r="AX272" s="88" t="n">
        <v>1440</v>
      </c>
      <c r="AY272" s="88" t="n">
        <v>0</v>
      </c>
      <c r="BA272" s="107" t="n">
        <v>1002</v>
      </c>
      <c r="BB272" s="107" t="n">
        <v>984</v>
      </c>
      <c r="BC272" s="107" t="n">
        <v>1004</v>
      </c>
      <c r="BD272" s="107" t="n">
        <f aca="false">BB272-BA272</f>
        <v>-18</v>
      </c>
      <c r="BE272" s="107" t="n">
        <f aca="false">AP272</f>
        <v>8717.19602213767</v>
      </c>
      <c r="BF272" s="232" t="n">
        <f aca="false">BC272/24</f>
        <v>41.8333333333333</v>
      </c>
      <c r="BG272" s="109" t="n">
        <v>0</v>
      </c>
      <c r="BH272" s="110" t="n">
        <v>0</v>
      </c>
      <c r="BI272" s="111" t="n">
        <v>24</v>
      </c>
      <c r="BJ272" s="112" t="n">
        <v>27.2</v>
      </c>
      <c r="BK272" s="111" t="n">
        <v>22.9</v>
      </c>
      <c r="BL272" s="111" t="n">
        <v>22.1</v>
      </c>
      <c r="BM272" s="112" t="n">
        <v>989.6</v>
      </c>
      <c r="BN272" s="111" t="n">
        <v>50.09</v>
      </c>
      <c r="BO272" s="113" t="n">
        <v>0.9377</v>
      </c>
      <c r="BP272" s="112" t="n">
        <v>97.1</v>
      </c>
      <c r="BQ272" s="111" t="n">
        <v>86.4</v>
      </c>
      <c r="BR272" s="114"/>
      <c r="BS272" s="107" t="n">
        <v>12751</v>
      </c>
      <c r="BT272" s="107" t="n">
        <v>12884</v>
      </c>
      <c r="BU272" s="116" t="n">
        <f aca="false">BT272-BS272</f>
        <v>133</v>
      </c>
      <c r="BV272" s="161" t="n">
        <f aca="false">BG272+BH272</f>
        <v>0</v>
      </c>
      <c r="BW272" s="108" t="n">
        <v>0</v>
      </c>
      <c r="BX272" s="108" t="n">
        <v>0</v>
      </c>
      <c r="BY272" s="108"/>
      <c r="BZ272" s="108" t="n">
        <v>24</v>
      </c>
      <c r="CA272" s="108" t="n">
        <v>6.45</v>
      </c>
    </row>
    <row r="273" customFormat="false" ht="13.8" hidden="false" customHeight="false" outlineLevel="0" collapsed="false">
      <c r="A273" s="226"/>
      <c r="B273" s="85" t="n">
        <v>43003</v>
      </c>
      <c r="C273" s="86" t="n">
        <v>88.1</v>
      </c>
      <c r="D273" s="214" t="n">
        <v>0.649</v>
      </c>
      <c r="E273" s="88" t="n">
        <v>100</v>
      </c>
      <c r="F273" s="88" t="n">
        <v>78</v>
      </c>
      <c r="G273" s="89" t="n">
        <v>24</v>
      </c>
      <c r="H273" s="89" t="n">
        <v>0</v>
      </c>
      <c r="I273" s="89" t="n">
        <v>24</v>
      </c>
      <c r="J273" s="89" t="n">
        <v>0</v>
      </c>
      <c r="K273" s="90" t="n">
        <v>0</v>
      </c>
      <c r="L273" s="90" t="n">
        <v>0</v>
      </c>
      <c r="M273" s="90" t="n">
        <v>0</v>
      </c>
      <c r="N273" s="90" t="n">
        <v>0</v>
      </c>
      <c r="O273" s="90" t="n">
        <v>0</v>
      </c>
      <c r="P273" s="90" t="n">
        <v>0</v>
      </c>
      <c r="Q273" s="90" t="n">
        <v>3515</v>
      </c>
      <c r="R273" s="91" t="n">
        <v>2978</v>
      </c>
      <c r="S273" s="91" t="n">
        <v>2978</v>
      </c>
      <c r="T273" s="92" t="n">
        <v>2914</v>
      </c>
      <c r="U273" s="92" t="n">
        <v>3012</v>
      </c>
      <c r="V273" s="89" t="n">
        <v>42</v>
      </c>
      <c r="W273" s="89" t="n">
        <v>0</v>
      </c>
      <c r="X273" s="89" t="n">
        <v>41</v>
      </c>
      <c r="Y273" s="89" t="n">
        <v>0</v>
      </c>
      <c r="Z273" s="89" t="n">
        <v>60</v>
      </c>
      <c r="AA273" s="88" t="n">
        <v>0</v>
      </c>
      <c r="AB273" s="93" t="n">
        <f aca="false">U273-T273+AY273</f>
        <v>98</v>
      </c>
      <c r="AC273" s="94" t="n">
        <f aca="false">T273-S273</f>
        <v>-64</v>
      </c>
      <c r="AD273" s="88" t="n">
        <v>128</v>
      </c>
      <c r="AE273" s="95" t="n">
        <f aca="false">IF(AD273&gt;0, U273/(AD273*24),"no data")</f>
        <v>0.98046875</v>
      </c>
      <c r="AF273" s="96" t="n">
        <f aca="false">IF(Q273&gt;0,Q273/24,"no data")</f>
        <v>146.458333333333</v>
      </c>
      <c r="AG273" s="95" t="n">
        <f aca="false">IF(T273&gt;0,(T273/Q273),"no data")</f>
        <v>0.829018492176387</v>
      </c>
      <c r="AH273" s="97" t="n">
        <f aca="false">(1440-((V273*W273)+(X273*Y273)+(Z273*AA273))/(V273+X273+Z273))/1440</f>
        <v>1</v>
      </c>
      <c r="AI273" s="98" t="n">
        <f aca="false">IF(T273&gt;0,(1440-((W273*V273+AS273*AT273)+(Y273*X273+AU273*AV273)+(Z273*AA273+AW273*AX273))/(V273+X273+Z273))/1440,"no data")</f>
        <v>0.874125874125874</v>
      </c>
      <c r="AJ273" s="117" t="n">
        <v>7.9</v>
      </c>
      <c r="AK273" s="121" t="n">
        <v>126.25</v>
      </c>
      <c r="AL273" s="101" t="n">
        <f aca="false">AJ273*AK273</f>
        <v>997.375</v>
      </c>
      <c r="AM273" s="117" t="n">
        <v>25.763</v>
      </c>
      <c r="AN273" s="119" t="n">
        <v>946</v>
      </c>
      <c r="AO273" s="103" t="n">
        <f aca="false">AM273*AN273</f>
        <v>24371.798</v>
      </c>
      <c r="AP273" s="104" t="n">
        <f aca="false">IF(T273&gt;0,((((AJ273*AK273)+(AM273*AN273))/(T273*1000))*1000000),"no data")</f>
        <v>8705.9619080302</v>
      </c>
      <c r="AQ273" s="101" t="n">
        <f aca="false">R273/24</f>
        <v>124.083333333333</v>
      </c>
      <c r="AR273" s="101"/>
      <c r="AS273" s="88" t="n">
        <v>0</v>
      </c>
      <c r="AT273" s="106" t="n">
        <v>0</v>
      </c>
      <c r="AU273" s="106" t="n">
        <v>0</v>
      </c>
      <c r="AV273" s="88" t="n">
        <v>0</v>
      </c>
      <c r="AW273" s="106" t="n">
        <v>18</v>
      </c>
      <c r="AX273" s="88" t="n">
        <v>1440</v>
      </c>
      <c r="AY273" s="88" t="n">
        <v>0</v>
      </c>
      <c r="BA273" s="107" t="n">
        <v>1010</v>
      </c>
      <c r="BB273" s="107" t="n">
        <v>991</v>
      </c>
      <c r="BC273" s="107" t="n">
        <v>1011</v>
      </c>
      <c r="BD273" s="107" t="n">
        <f aca="false">BB273-BA273</f>
        <v>-19</v>
      </c>
      <c r="BE273" s="107" t="n">
        <f aca="false">AP273</f>
        <v>8705.9619080302</v>
      </c>
      <c r="BF273" s="232" t="n">
        <f aca="false">BC273/24</f>
        <v>42.125</v>
      </c>
      <c r="BG273" s="109" t="n">
        <v>0</v>
      </c>
      <c r="BH273" s="110" t="n">
        <v>0</v>
      </c>
      <c r="BI273" s="111" t="n">
        <v>24</v>
      </c>
      <c r="BJ273" s="111" t="n">
        <v>27.4</v>
      </c>
      <c r="BK273" s="112" t="n">
        <v>23.1</v>
      </c>
      <c r="BL273" s="111" t="n">
        <v>22.1</v>
      </c>
      <c r="BM273" s="112" t="n">
        <v>988.6</v>
      </c>
      <c r="BN273" s="111" t="n">
        <v>50.12</v>
      </c>
      <c r="BO273" s="113" t="n">
        <v>0.9375</v>
      </c>
      <c r="BP273" s="107" t="n">
        <v>96.8</v>
      </c>
      <c r="BQ273" s="111" t="n">
        <v>86.3</v>
      </c>
      <c r="BR273" s="114"/>
      <c r="BS273" s="107" t="n">
        <v>12751</v>
      </c>
      <c r="BT273" s="107" t="n">
        <v>12888</v>
      </c>
      <c r="BU273" s="116" t="n">
        <f aca="false">BT273-BS273</f>
        <v>137</v>
      </c>
      <c r="BV273" s="161" t="n">
        <f aca="false">BG273+BH273</f>
        <v>0</v>
      </c>
      <c r="BW273" s="108" t="n">
        <v>0</v>
      </c>
      <c r="BX273" s="108" t="n">
        <v>0</v>
      </c>
      <c r="BY273" s="108"/>
      <c r="BZ273" s="108" t="n">
        <v>24</v>
      </c>
      <c r="CA273" s="108" t="n">
        <v>6.43</v>
      </c>
    </row>
    <row r="274" customFormat="false" ht="13.8" hidden="false" customHeight="false" outlineLevel="0" collapsed="false">
      <c r="A274" s="226"/>
      <c r="B274" s="85" t="n">
        <v>43004</v>
      </c>
      <c r="C274" s="86" t="n">
        <v>88.2</v>
      </c>
      <c r="D274" s="214" t="n">
        <v>0.628</v>
      </c>
      <c r="E274" s="88" t="n">
        <v>101</v>
      </c>
      <c r="F274" s="88" t="n">
        <v>76</v>
      </c>
      <c r="G274" s="89" t="n">
        <v>24</v>
      </c>
      <c r="H274" s="89" t="n">
        <v>0</v>
      </c>
      <c r="I274" s="89" t="n">
        <v>24</v>
      </c>
      <c r="J274" s="89" t="n">
        <v>0</v>
      </c>
      <c r="K274" s="90" t="n">
        <v>0</v>
      </c>
      <c r="L274" s="90" t="n">
        <v>0</v>
      </c>
      <c r="M274" s="90" t="n">
        <v>0</v>
      </c>
      <c r="N274" s="90" t="n">
        <v>0</v>
      </c>
      <c r="O274" s="90" t="n">
        <v>12</v>
      </c>
      <c r="P274" s="90" t="n">
        <v>0</v>
      </c>
      <c r="Q274" s="90" t="n">
        <v>3512</v>
      </c>
      <c r="R274" s="91" t="n">
        <v>3184</v>
      </c>
      <c r="S274" s="91" t="n">
        <v>3184</v>
      </c>
      <c r="T274" s="92" t="n">
        <v>3109</v>
      </c>
      <c r="U274" s="92" t="n">
        <v>3215</v>
      </c>
      <c r="V274" s="89" t="n">
        <v>42</v>
      </c>
      <c r="W274" s="89" t="n">
        <v>0</v>
      </c>
      <c r="X274" s="89" t="n">
        <v>41</v>
      </c>
      <c r="Y274" s="89" t="n">
        <v>0</v>
      </c>
      <c r="Z274" s="89" t="n">
        <v>60</v>
      </c>
      <c r="AA274" s="88" t="n">
        <v>0</v>
      </c>
      <c r="AB274" s="93" t="n">
        <f aca="false">U274-T274+AY274</f>
        <v>106</v>
      </c>
      <c r="AC274" s="94" t="n">
        <f aca="false">T274-S274</f>
        <v>-75</v>
      </c>
      <c r="AD274" s="88" t="n">
        <v>142</v>
      </c>
      <c r="AE274" s="95" t="n">
        <f aca="false">IF(AD274&gt;0, U274/(AD274*24),"no data")</f>
        <v>0.943368544600939</v>
      </c>
      <c r="AF274" s="96" t="n">
        <f aca="false">IF(Q274&gt;0,Q274/24,"no data")</f>
        <v>146.333333333333</v>
      </c>
      <c r="AG274" s="95" t="n">
        <f aca="false">IF(T274&gt;0,(T274/Q274),"no data")</f>
        <v>0.885250569476082</v>
      </c>
      <c r="AH274" s="97" t="n">
        <f aca="false">(1440-((V274*W274)+(X274*Y274)+(Z274*AA274))/(V274+X274+Z274))/1440</f>
        <v>1</v>
      </c>
      <c r="AI274" s="98" t="n">
        <f aca="false">IF(T274&gt;0,(1440-((W274*V274+AS274*AT274)+(Y274*X274+AU274*AV274)+(Z274*AA274+AW274*AX274))/(V274+X274+Z274))/1440,"no data")</f>
        <v>0.937062937062937</v>
      </c>
      <c r="AJ274" s="117" t="n">
        <v>7.91</v>
      </c>
      <c r="AK274" s="121" t="n">
        <v>129.76</v>
      </c>
      <c r="AL274" s="101" t="n">
        <f aca="false">AJ274*AK274</f>
        <v>1026.4016</v>
      </c>
      <c r="AM274" s="117" t="n">
        <v>28.025</v>
      </c>
      <c r="AN274" s="119" t="n">
        <v>946</v>
      </c>
      <c r="AO274" s="103" t="n">
        <f aca="false">AM274*AN274</f>
        <v>26511.65</v>
      </c>
      <c r="AP274" s="104" t="n">
        <f aca="false">IF(T274&gt;0,((((AJ274*AK274)+(AM274*AN274))/(T274*1000))*1000000),"no data")</f>
        <v>8857.52705049855</v>
      </c>
      <c r="AQ274" s="101" t="n">
        <f aca="false">R274/24</f>
        <v>132.666666666667</v>
      </c>
      <c r="AR274" s="101"/>
      <c r="AS274" s="88" t="n">
        <v>0</v>
      </c>
      <c r="AT274" s="106" t="n">
        <v>0</v>
      </c>
      <c r="AU274" s="106" t="n">
        <v>0</v>
      </c>
      <c r="AV274" s="88" t="n">
        <v>0</v>
      </c>
      <c r="AW274" s="106" t="n">
        <v>18</v>
      </c>
      <c r="AX274" s="88" t="n">
        <v>720</v>
      </c>
      <c r="AY274" s="88" t="n">
        <v>0</v>
      </c>
      <c r="BA274" s="107" t="n">
        <v>1009</v>
      </c>
      <c r="BB274" s="107" t="n">
        <v>990</v>
      </c>
      <c r="BC274" s="107" t="n">
        <v>1216</v>
      </c>
      <c r="BD274" s="107" t="n">
        <f aca="false">BB274-BA274</f>
        <v>-19</v>
      </c>
      <c r="BE274" s="107" t="n">
        <f aca="false">AP274</f>
        <v>8857.52705049855</v>
      </c>
      <c r="BF274" s="232" t="n">
        <f aca="false">BC274/24</f>
        <v>50.6666666666667</v>
      </c>
      <c r="BG274" s="109" t="n">
        <v>1.164</v>
      </c>
      <c r="BH274" s="110" t="n">
        <v>1.164</v>
      </c>
      <c r="BI274" s="111" t="n">
        <v>24</v>
      </c>
      <c r="BJ274" s="112" t="n">
        <v>27.32</v>
      </c>
      <c r="BK274" s="111" t="n">
        <v>22.96</v>
      </c>
      <c r="BL274" s="111" t="n">
        <v>22.32</v>
      </c>
      <c r="BM274" s="112" t="n">
        <v>988.67</v>
      </c>
      <c r="BN274" s="111" t="n">
        <v>50.08</v>
      </c>
      <c r="BO274" s="113" t="n">
        <v>0.9365</v>
      </c>
      <c r="BP274" s="112" t="n">
        <v>96.72</v>
      </c>
      <c r="BQ274" s="111" t="n">
        <v>86.27</v>
      </c>
      <c r="BR274" s="114"/>
      <c r="BS274" s="107" t="n">
        <v>12724</v>
      </c>
      <c r="BT274" s="107" t="n">
        <v>12859</v>
      </c>
      <c r="BU274" s="116" t="n">
        <f aca="false">BT274-BS274</f>
        <v>135</v>
      </c>
      <c r="BV274" s="161" t="n">
        <f aca="false">BG274+BH274</f>
        <v>2.328</v>
      </c>
      <c r="BW274" s="108" t="n">
        <v>12</v>
      </c>
      <c r="BX274" s="108" t="n">
        <v>12</v>
      </c>
      <c r="BY274" s="108"/>
      <c r="BZ274" s="108" t="n">
        <v>24</v>
      </c>
      <c r="CA274" s="108" t="n">
        <v>6.6</v>
      </c>
    </row>
    <row r="275" customFormat="false" ht="13.8" hidden="false" customHeight="false" outlineLevel="0" collapsed="false">
      <c r="A275" s="226"/>
      <c r="B275" s="85" t="n">
        <v>43005</v>
      </c>
      <c r="C275" s="86" t="n">
        <v>88.3</v>
      </c>
      <c r="D275" s="214" t="n">
        <v>0.624</v>
      </c>
      <c r="E275" s="88" t="n">
        <v>101</v>
      </c>
      <c r="F275" s="88" t="n">
        <v>76</v>
      </c>
      <c r="G275" s="89" t="n">
        <v>24</v>
      </c>
      <c r="H275" s="89" t="n">
        <v>0</v>
      </c>
      <c r="I275" s="89" t="n">
        <v>24</v>
      </c>
      <c r="J275" s="89" t="n">
        <v>0</v>
      </c>
      <c r="K275" s="90" t="n">
        <v>0</v>
      </c>
      <c r="L275" s="90" t="n">
        <v>0</v>
      </c>
      <c r="M275" s="90" t="n">
        <v>0</v>
      </c>
      <c r="N275" s="90" t="n">
        <v>0</v>
      </c>
      <c r="O275" s="90" t="n">
        <v>0</v>
      </c>
      <c r="P275" s="90" t="n">
        <v>0</v>
      </c>
      <c r="Q275" s="90" t="n">
        <v>3516</v>
      </c>
      <c r="R275" s="91" t="n">
        <v>2981</v>
      </c>
      <c r="S275" s="91" t="n">
        <v>2981</v>
      </c>
      <c r="T275" s="92" t="n">
        <v>2914</v>
      </c>
      <c r="U275" s="92" t="n">
        <v>3016</v>
      </c>
      <c r="V275" s="89" t="n">
        <v>42</v>
      </c>
      <c r="W275" s="89" t="n">
        <v>0</v>
      </c>
      <c r="X275" s="89" t="n">
        <v>41</v>
      </c>
      <c r="Y275" s="89" t="n">
        <v>0</v>
      </c>
      <c r="Z275" s="89" t="n">
        <v>60</v>
      </c>
      <c r="AA275" s="88" t="n">
        <v>0</v>
      </c>
      <c r="AB275" s="93" t="n">
        <f aca="false">U275-T275+AY275</f>
        <v>102</v>
      </c>
      <c r="AC275" s="94" t="n">
        <f aca="false">T275-S275</f>
        <v>-67</v>
      </c>
      <c r="AD275" s="88" t="n">
        <v>128</v>
      </c>
      <c r="AE275" s="95" t="n">
        <f aca="false">IF(AD275&gt;0, U275/(AD275*24),"no data")</f>
        <v>0.981770833333333</v>
      </c>
      <c r="AF275" s="96" t="n">
        <f aca="false">IF(Q275&gt;0,Q275/24,"no data")</f>
        <v>146.5</v>
      </c>
      <c r="AG275" s="95" t="n">
        <f aca="false">IF(T275&gt;0,(T275/Q275),"no data")</f>
        <v>0.828782707622298</v>
      </c>
      <c r="AH275" s="97" t="n">
        <f aca="false">(1440-((V275*W275)+(X275*Y275)+(Z275*AA275))/(V275+X275+Z275))/1440</f>
        <v>1</v>
      </c>
      <c r="AI275" s="98" t="n">
        <f aca="false">IF(T275&gt;0,(1440-((W275*V275+AS275*AT275)+(Y275*X275+AU275*AV275)+(Z275*AA275+AW275*AX275))/(V275+X275+Z275))/1440,"no data")</f>
        <v>0.874125874125874</v>
      </c>
      <c r="AJ275" s="117" t="n">
        <v>7.925</v>
      </c>
      <c r="AK275" s="121" t="n">
        <v>129.08</v>
      </c>
      <c r="AL275" s="101" t="n">
        <f aca="false">AJ275*AK275</f>
        <v>1022.959</v>
      </c>
      <c r="AM275" s="117" t="n">
        <v>25.751</v>
      </c>
      <c r="AN275" s="119" t="n">
        <v>946</v>
      </c>
      <c r="AO275" s="103" t="n">
        <f aca="false">AM275*AN275</f>
        <v>24360.446</v>
      </c>
      <c r="AP275" s="104" t="n">
        <f aca="false">IF(T275&gt;0,((((AJ275*AK275)+(AM275*AN275))/(T275*1000))*1000000),"no data")</f>
        <v>8710.8459162663</v>
      </c>
      <c r="AQ275" s="101" t="n">
        <f aca="false">R275/24</f>
        <v>124.208333333333</v>
      </c>
      <c r="AR275" s="101"/>
      <c r="AS275" s="88" t="n">
        <v>0</v>
      </c>
      <c r="AT275" s="106" t="n">
        <v>0</v>
      </c>
      <c r="AU275" s="106" t="n">
        <v>0</v>
      </c>
      <c r="AV275" s="88" t="n">
        <v>0</v>
      </c>
      <c r="AW275" s="106" t="n">
        <v>18</v>
      </c>
      <c r="AX275" s="88" t="n">
        <v>1440</v>
      </c>
      <c r="AY275" s="88" t="n">
        <v>0</v>
      </c>
      <c r="BA275" s="107" t="n">
        <v>1009</v>
      </c>
      <c r="BB275" s="107" t="n">
        <v>992</v>
      </c>
      <c r="BC275" s="107" t="n">
        <v>1015</v>
      </c>
      <c r="BD275" s="107" t="n">
        <f aca="false">BB275-BA275</f>
        <v>-17</v>
      </c>
      <c r="BE275" s="107" t="n">
        <f aca="false">AP275</f>
        <v>8710.8459162663</v>
      </c>
      <c r="BF275" s="232" t="n">
        <f aca="false">BC275/24</f>
        <v>42.2916666666667</v>
      </c>
      <c r="BG275" s="109" t="n">
        <v>0</v>
      </c>
      <c r="BH275" s="110" t="n">
        <v>0</v>
      </c>
      <c r="BI275" s="111" t="n">
        <v>24</v>
      </c>
      <c r="BJ275" s="112" t="n">
        <v>27.32</v>
      </c>
      <c r="BK275" s="111" t="n">
        <v>22.87</v>
      </c>
      <c r="BL275" s="111" t="n">
        <v>22.39</v>
      </c>
      <c r="BM275" s="112" t="n">
        <v>989.25</v>
      </c>
      <c r="BN275" s="111" t="n">
        <v>50.1</v>
      </c>
      <c r="BO275" s="122" t="n">
        <v>0.9367</v>
      </c>
      <c r="BP275" s="111" t="n">
        <v>96.67</v>
      </c>
      <c r="BQ275" s="111" t="n">
        <v>86.24</v>
      </c>
      <c r="BR275" s="114"/>
      <c r="BS275" s="107" t="n">
        <v>12710</v>
      </c>
      <c r="BT275" s="107" t="n">
        <v>12810</v>
      </c>
      <c r="BU275" s="116" t="n">
        <f aca="false">BT275-BS275</f>
        <v>100</v>
      </c>
      <c r="BV275" s="161" t="n">
        <f aca="false">BG275+BH275</f>
        <v>0</v>
      </c>
      <c r="BW275" s="108" t="n">
        <v>0</v>
      </c>
      <c r="BX275" s="108" t="n">
        <v>0</v>
      </c>
      <c r="BY275" s="108"/>
      <c r="BZ275" s="108" t="n">
        <v>24</v>
      </c>
      <c r="CA275" s="108" t="n">
        <v>6.75</v>
      </c>
    </row>
    <row r="276" customFormat="false" ht="13.8" hidden="false" customHeight="false" outlineLevel="0" collapsed="false">
      <c r="A276" s="226"/>
      <c r="B276" s="85" t="n">
        <v>43006</v>
      </c>
      <c r="C276" s="86" t="n">
        <v>86.9</v>
      </c>
      <c r="D276" s="214" t="n">
        <v>0.62</v>
      </c>
      <c r="E276" s="88" t="n">
        <v>102</v>
      </c>
      <c r="F276" s="88" t="n">
        <v>74</v>
      </c>
      <c r="G276" s="89" t="n">
        <v>24</v>
      </c>
      <c r="H276" s="89" t="n">
        <v>0</v>
      </c>
      <c r="I276" s="89" t="n">
        <v>24</v>
      </c>
      <c r="J276" s="89" t="n">
        <v>0</v>
      </c>
      <c r="K276" s="90" t="n">
        <v>0</v>
      </c>
      <c r="L276" s="90" t="n">
        <v>0</v>
      </c>
      <c r="M276" s="90" t="n">
        <v>0</v>
      </c>
      <c r="N276" s="90" t="n">
        <v>0</v>
      </c>
      <c r="O276" s="90" t="n">
        <v>12</v>
      </c>
      <c r="P276" s="90" t="n">
        <v>0</v>
      </c>
      <c r="Q276" s="90" t="n">
        <v>3527</v>
      </c>
      <c r="R276" s="91" t="n">
        <v>3190</v>
      </c>
      <c r="S276" s="91" t="n">
        <v>3190</v>
      </c>
      <c r="T276" s="92" t="n">
        <v>3124</v>
      </c>
      <c r="U276" s="92" t="n">
        <v>3231</v>
      </c>
      <c r="V276" s="89" t="n">
        <v>42</v>
      </c>
      <c r="W276" s="89" t="n">
        <v>0</v>
      </c>
      <c r="X276" s="89" t="n">
        <v>41</v>
      </c>
      <c r="Y276" s="89" t="n">
        <v>0</v>
      </c>
      <c r="Z276" s="89" t="n">
        <v>60</v>
      </c>
      <c r="AA276" s="88" t="n">
        <v>0</v>
      </c>
      <c r="AB276" s="93" t="n">
        <f aca="false">U276-T276+AY276</f>
        <v>107</v>
      </c>
      <c r="AC276" s="94" t="n">
        <f aca="false">T276-S276</f>
        <v>-66</v>
      </c>
      <c r="AD276" s="88" t="n">
        <v>143</v>
      </c>
      <c r="AE276" s="95" t="n">
        <f aca="false">IF(AD276&gt;0, U276/(AD276*24),"no data")</f>
        <v>0.941433566433566</v>
      </c>
      <c r="AF276" s="96" t="n">
        <f aca="false">IF(Q276&gt;0,Q276/24,"no data")</f>
        <v>146.958333333333</v>
      </c>
      <c r="AG276" s="95" t="n">
        <f aca="false">IF(T276&gt;0,(T276/Q276),"no data")</f>
        <v>0.885738588035157</v>
      </c>
      <c r="AH276" s="97" t="n">
        <f aca="false">(1440-((V276*W276)+(X276*Y276)+(Z276*AA276))/(V276+X276+Z276))/1440</f>
        <v>1</v>
      </c>
      <c r="AI276" s="98" t="n">
        <f aca="false">IF(T276&gt;0,(1440-((W276*V276+AS276*AT276)+(Y276*X276+AU276*AV276)+(Z276*AA276+AW276*AX276))/(V276+X276+Z276))/1440,"no data")</f>
        <v>0.937062937062937</v>
      </c>
      <c r="AJ276" s="117" t="n">
        <v>7.935</v>
      </c>
      <c r="AK276" s="121" t="n">
        <v>129.03</v>
      </c>
      <c r="AL276" s="101" t="n">
        <f aca="false">AJ276*AK276</f>
        <v>1023.85305</v>
      </c>
      <c r="AM276" s="117" t="n">
        <v>28.174</v>
      </c>
      <c r="AN276" s="119" t="n">
        <v>945</v>
      </c>
      <c r="AO276" s="103" t="n">
        <f aca="false">AM276*AN276</f>
        <v>26624.43</v>
      </c>
      <c r="AP276" s="104" t="n">
        <f aca="false">IF(T276&gt;0,((((AJ276*AK276)+(AM276*AN276))/(T276*1000))*1000000),"no data")</f>
        <v>8850.28266645327</v>
      </c>
      <c r="AQ276" s="101" t="n">
        <f aca="false">R276/24</f>
        <v>132.916666666667</v>
      </c>
      <c r="AR276" s="101"/>
      <c r="AS276" s="88" t="n">
        <v>0</v>
      </c>
      <c r="AT276" s="106" t="n">
        <v>0</v>
      </c>
      <c r="AU276" s="106" t="n">
        <v>0</v>
      </c>
      <c r="AV276" s="88" t="n">
        <v>0</v>
      </c>
      <c r="AW276" s="106" t="n">
        <v>18</v>
      </c>
      <c r="AX276" s="88" t="n">
        <v>720</v>
      </c>
      <c r="AY276" s="88" t="n">
        <v>0</v>
      </c>
      <c r="BA276" s="107" t="n">
        <v>1016</v>
      </c>
      <c r="BB276" s="107" t="n">
        <v>997</v>
      </c>
      <c r="BC276" s="107" t="n">
        <v>1218</v>
      </c>
      <c r="BD276" s="107" t="n">
        <f aca="false">BB276-BA276</f>
        <v>-19</v>
      </c>
      <c r="BE276" s="107" t="n">
        <f aca="false">AP276</f>
        <v>8850.28266645327</v>
      </c>
      <c r="BF276" s="232" t="n">
        <f aca="false">BC276/24</f>
        <v>50.75</v>
      </c>
      <c r="BG276" s="109" t="n">
        <v>1.156</v>
      </c>
      <c r="BH276" s="110" t="n">
        <v>1.154</v>
      </c>
      <c r="BI276" s="111" t="n">
        <v>24</v>
      </c>
      <c r="BJ276" s="112" t="n">
        <v>27.48</v>
      </c>
      <c r="BK276" s="112" t="n">
        <v>23.09</v>
      </c>
      <c r="BL276" s="112" t="n">
        <v>22.31</v>
      </c>
      <c r="BM276" s="112" t="n">
        <v>988.71</v>
      </c>
      <c r="BN276" s="111" t="n">
        <v>50.11</v>
      </c>
      <c r="BO276" s="113" t="n">
        <v>0.9366</v>
      </c>
      <c r="BP276" s="108" t="n">
        <v>96.46</v>
      </c>
      <c r="BQ276" s="108" t="n">
        <v>86.23</v>
      </c>
      <c r="BR276" s="114"/>
      <c r="BS276" s="107" t="n">
        <v>12729</v>
      </c>
      <c r="BT276" s="107" t="n">
        <v>12848</v>
      </c>
      <c r="BU276" s="116" t="n">
        <f aca="false">BT276-BS276</f>
        <v>119</v>
      </c>
      <c r="BV276" s="161" t="n">
        <f aca="false">BG276+BH276</f>
        <v>2.31</v>
      </c>
      <c r="BW276" s="108" t="n">
        <v>12</v>
      </c>
      <c r="BX276" s="108" t="n">
        <v>12</v>
      </c>
      <c r="BY276" s="108"/>
      <c r="BZ276" s="108" t="n">
        <v>24</v>
      </c>
      <c r="CA276" s="108" t="n">
        <v>6.5</v>
      </c>
    </row>
    <row r="277" customFormat="false" ht="13.8" hidden="false" customHeight="false" outlineLevel="0" collapsed="false">
      <c r="A277" s="226"/>
      <c r="B277" s="85" t="n">
        <v>43007</v>
      </c>
      <c r="C277" s="86" t="n">
        <v>87.18</v>
      </c>
      <c r="D277" s="214" t="n">
        <v>0.57</v>
      </c>
      <c r="E277" s="88" t="n">
        <v>100</v>
      </c>
      <c r="F277" s="88" t="n">
        <v>74</v>
      </c>
      <c r="G277" s="89" t="n">
        <v>24</v>
      </c>
      <c r="H277" s="89" t="n">
        <v>0</v>
      </c>
      <c r="I277" s="89" t="n">
        <v>24</v>
      </c>
      <c r="J277" s="89" t="n">
        <v>0</v>
      </c>
      <c r="K277" s="90" t="n">
        <v>0</v>
      </c>
      <c r="L277" s="90" t="n">
        <v>0</v>
      </c>
      <c r="M277" s="90" t="n">
        <v>0</v>
      </c>
      <c r="N277" s="90" t="n">
        <v>0</v>
      </c>
      <c r="O277" s="90" t="n">
        <v>12</v>
      </c>
      <c r="P277" s="90" t="n">
        <v>0</v>
      </c>
      <c r="Q277" s="90" t="n">
        <v>3524</v>
      </c>
      <c r="R277" s="91" t="n">
        <v>3203</v>
      </c>
      <c r="S277" s="91" t="n">
        <v>3203</v>
      </c>
      <c r="T277" s="92" t="n">
        <v>3137</v>
      </c>
      <c r="U277" s="92" t="n">
        <v>3243</v>
      </c>
      <c r="V277" s="89" t="n">
        <v>43</v>
      </c>
      <c r="W277" s="89" t="n">
        <v>0</v>
      </c>
      <c r="X277" s="89" t="n">
        <v>42</v>
      </c>
      <c r="Y277" s="89" t="n">
        <v>0</v>
      </c>
      <c r="Z277" s="89" t="n">
        <v>60</v>
      </c>
      <c r="AA277" s="88" t="n">
        <v>0</v>
      </c>
      <c r="AB277" s="93" t="n">
        <f aca="false">U277-T277+AY277</f>
        <v>106</v>
      </c>
      <c r="AC277" s="94" t="n">
        <f aca="false">T277-S277</f>
        <v>-66</v>
      </c>
      <c r="AD277" s="88" t="n">
        <v>143</v>
      </c>
      <c r="AE277" s="95" t="n">
        <f aca="false">IF(AD277&gt;0, U277/(AD277*24),"no data")</f>
        <v>0.94493006993007</v>
      </c>
      <c r="AF277" s="96" t="n">
        <f aca="false">IF(Q277&gt;0,Q277/24,"no data")</f>
        <v>146.833333333333</v>
      </c>
      <c r="AG277" s="95" t="n">
        <f aca="false">IF(T277&gt;0,(T277/Q277),"no data")</f>
        <v>0.890181611804767</v>
      </c>
      <c r="AH277" s="97" t="n">
        <f aca="false">(1440-((V277*W277)+(X277*Y277)+(Z277*AA277))/(V277+X277+Z277))/1440</f>
        <v>1</v>
      </c>
      <c r="AI277" s="98" t="n">
        <f aca="false">IF(T277&gt;0,(1440-((W277*V277+AS277*AT277)+(Y277*X277+AU277*AV277)+(Z277*AA277+AW277*AX277))/(V277+X277+Z277))/1440,"no data")</f>
        <v>0.941379310344827</v>
      </c>
      <c r="AJ277" s="117" t="n">
        <v>7.925</v>
      </c>
      <c r="AK277" s="121" t="n">
        <v>126.57</v>
      </c>
      <c r="AL277" s="101" t="n">
        <f aca="false">AJ277*AK277</f>
        <v>1003.06725</v>
      </c>
      <c r="AM277" s="117" t="n">
        <v>28.19</v>
      </c>
      <c r="AN277" s="119" t="n">
        <v>939.00697</v>
      </c>
      <c r="AO277" s="103" t="n">
        <f aca="false">AM277*AN277</f>
        <v>26470.6064843</v>
      </c>
      <c r="AP277" s="104" t="n">
        <f aca="false">IF(T277&gt;0,((((AJ277*AK277)+(AM277*AN277))/(T277*1000))*1000000),"no data")</f>
        <v>8757.94508584635</v>
      </c>
      <c r="AQ277" s="101" t="n">
        <f aca="false">R277/24</f>
        <v>133.458333333333</v>
      </c>
      <c r="AR277" s="101"/>
      <c r="AS277" s="88" t="n">
        <v>0</v>
      </c>
      <c r="AT277" s="106" t="n">
        <v>0</v>
      </c>
      <c r="AU277" s="106" t="n">
        <v>0</v>
      </c>
      <c r="AV277" s="88" t="n">
        <v>0</v>
      </c>
      <c r="AW277" s="106" t="n">
        <v>17</v>
      </c>
      <c r="AX277" s="88" t="n">
        <v>720</v>
      </c>
      <c r="AY277" s="88" t="n">
        <v>0</v>
      </c>
      <c r="BA277" s="107" t="n">
        <v>1023</v>
      </c>
      <c r="BB277" s="107" t="n">
        <v>1007</v>
      </c>
      <c r="BC277" s="107" t="n">
        <v>1213</v>
      </c>
      <c r="BD277" s="107" t="n">
        <f aca="false">BB277-BA277</f>
        <v>-16</v>
      </c>
      <c r="BE277" s="107" t="n">
        <f aca="false">AP277</f>
        <v>8757.94508584635</v>
      </c>
      <c r="BF277" s="232" t="n">
        <f aca="false">BC277/24</f>
        <v>50.5416666666667</v>
      </c>
      <c r="BG277" s="109" t="n">
        <v>1.084</v>
      </c>
      <c r="BH277" s="110" t="n">
        <v>1.082</v>
      </c>
      <c r="BI277" s="111" t="n">
        <v>24</v>
      </c>
      <c r="BJ277" s="112" t="n">
        <v>27.64</v>
      </c>
      <c r="BK277" s="112" t="n">
        <v>23.27</v>
      </c>
      <c r="BL277" s="112" t="n">
        <v>22.19</v>
      </c>
      <c r="BM277" s="112" t="n">
        <v>987.96</v>
      </c>
      <c r="BN277" s="111" t="n">
        <v>50.15</v>
      </c>
      <c r="BO277" s="113" t="n">
        <v>0.9374</v>
      </c>
      <c r="BP277" s="108" t="n">
        <v>95.94</v>
      </c>
      <c r="BQ277" s="108" t="n">
        <v>86.09</v>
      </c>
      <c r="BR277" s="114"/>
      <c r="BS277" s="107" t="n">
        <v>12696</v>
      </c>
      <c r="BT277" s="107" t="n">
        <v>12787</v>
      </c>
      <c r="BU277" s="116" t="n">
        <f aca="false">BT277-BS277</f>
        <v>91</v>
      </c>
      <c r="BV277" s="161" t="n">
        <f aca="false">BG277+BH277</f>
        <v>2.166</v>
      </c>
      <c r="BW277" s="108" t="n">
        <v>12</v>
      </c>
      <c r="BX277" s="108" t="n">
        <v>12</v>
      </c>
      <c r="BY277" s="108"/>
      <c r="BZ277" s="108" t="n">
        <v>24</v>
      </c>
      <c r="CA277" s="108" t="n">
        <v>6.33</v>
      </c>
    </row>
    <row r="278" customFormat="false" ht="13.8" hidden="false" customHeight="false" outlineLevel="0" collapsed="false">
      <c r="A278" s="226"/>
      <c r="B278" s="85" t="n">
        <v>43008</v>
      </c>
      <c r="C278" s="86" t="n">
        <v>85.38</v>
      </c>
      <c r="D278" s="214" t="n">
        <v>0.5883</v>
      </c>
      <c r="E278" s="88" t="n">
        <v>100</v>
      </c>
      <c r="F278" s="88" t="n">
        <v>72</v>
      </c>
      <c r="G278" s="89" t="n">
        <v>24</v>
      </c>
      <c r="H278" s="89" t="n">
        <v>0</v>
      </c>
      <c r="I278" s="89" t="n">
        <v>24</v>
      </c>
      <c r="J278" s="89" t="n">
        <v>0</v>
      </c>
      <c r="K278" s="90" t="n">
        <v>0</v>
      </c>
      <c r="L278" s="90" t="n">
        <v>0</v>
      </c>
      <c r="M278" s="90" t="n">
        <v>0</v>
      </c>
      <c r="N278" s="90" t="n">
        <v>0</v>
      </c>
      <c r="O278" s="90" t="n">
        <v>5</v>
      </c>
      <c r="P278" s="90" t="n">
        <v>0</v>
      </c>
      <c r="Q278" s="90" t="n">
        <v>3543</v>
      </c>
      <c r="R278" s="91" t="n">
        <v>3107</v>
      </c>
      <c r="S278" s="91" t="n">
        <v>3107</v>
      </c>
      <c r="T278" s="92" t="n">
        <v>3043</v>
      </c>
      <c r="U278" s="92" t="n">
        <v>3141</v>
      </c>
      <c r="V278" s="89" t="n">
        <v>43</v>
      </c>
      <c r="W278" s="89" t="n">
        <v>0</v>
      </c>
      <c r="X278" s="89" t="n">
        <v>42</v>
      </c>
      <c r="Y278" s="89" t="n">
        <v>0</v>
      </c>
      <c r="Z278" s="89" t="n">
        <v>60</v>
      </c>
      <c r="AA278" s="88" t="n">
        <v>0</v>
      </c>
      <c r="AB278" s="93" t="n">
        <f aca="false">U278-T278+AY278</f>
        <v>98</v>
      </c>
      <c r="AC278" s="94" t="n">
        <f aca="false">T278-S278</f>
        <v>-64</v>
      </c>
      <c r="AD278" s="88" t="n">
        <v>143</v>
      </c>
      <c r="AE278" s="95" t="n">
        <f aca="false">IF(AD278&gt;0, U278/(AD278*24),"no data")</f>
        <v>0.91520979020979</v>
      </c>
      <c r="AF278" s="96" t="n">
        <f aca="false">IF(Q278&gt;0,Q278/24,"no data")</f>
        <v>147.625</v>
      </c>
      <c r="AG278" s="95" t="n">
        <f aca="false">IF(T278&gt;0,(T278/Q278),"no data")</f>
        <v>0.858876658199266</v>
      </c>
      <c r="AH278" s="97" t="n">
        <f aca="false">(1440-((V278*W278)+(X278*Y278)+(Z278*AA278))/(V278+X278+Z278))/1440</f>
        <v>1</v>
      </c>
      <c r="AI278" s="98" t="n">
        <f aca="false">IF(T278&gt;0,(1440-((W278*V278+AS278*AT278)+(Y278*X278+AU278*AV278)+(Z278*AA278+AW278*AX278))/(V278+X278+Z278))/1440,"no data")</f>
        <v>0.907183908045977</v>
      </c>
      <c r="AJ278" s="117" t="n">
        <v>7.92</v>
      </c>
      <c r="AK278" s="121" t="n">
        <v>128.62</v>
      </c>
      <c r="AL278" s="101" t="n">
        <f aca="false">AJ278*AK278</f>
        <v>1018.6704</v>
      </c>
      <c r="AM278" s="117" t="n">
        <v>26.941</v>
      </c>
      <c r="AN278" s="119" t="n">
        <v>945</v>
      </c>
      <c r="AO278" s="103" t="n">
        <f aca="false">AM278*AN278</f>
        <v>25459.245</v>
      </c>
      <c r="AP278" s="104" t="n">
        <f aca="false">IF(T278&gt;0,((((AJ278*AK278)+(AM278*AN278))/(T278*1000))*1000000),"no data")</f>
        <v>8701.25382845876</v>
      </c>
      <c r="AQ278" s="101" t="n">
        <f aca="false">R278/24</f>
        <v>129.458333333333</v>
      </c>
      <c r="AR278" s="101"/>
      <c r="AS278" s="88" t="n">
        <v>0</v>
      </c>
      <c r="AT278" s="106" t="n">
        <v>0</v>
      </c>
      <c r="AU278" s="106" t="n">
        <v>0</v>
      </c>
      <c r="AV278" s="88" t="n">
        <v>0</v>
      </c>
      <c r="AW278" s="106" t="n">
        <v>17</v>
      </c>
      <c r="AX278" s="88" t="n">
        <v>1140</v>
      </c>
      <c r="AY278" s="88" t="n">
        <v>0</v>
      </c>
      <c r="BA278" s="107" t="n">
        <v>1025</v>
      </c>
      <c r="BB278" s="107" t="n">
        <v>1010</v>
      </c>
      <c r="BC278" s="107" t="n">
        <v>1106</v>
      </c>
      <c r="BD278" s="107" t="n">
        <f aca="false">BB278-BA278</f>
        <v>-15</v>
      </c>
      <c r="BE278" s="107" t="n">
        <f aca="false">AP278</f>
        <v>8701.25382845876</v>
      </c>
      <c r="BF278" s="232" t="n">
        <f aca="false">BC278/24</f>
        <v>46.0833333333333</v>
      </c>
      <c r="BG278" s="109" t="n">
        <v>0.463</v>
      </c>
      <c r="BH278" s="110" t="n">
        <v>0.463</v>
      </c>
      <c r="BI278" s="111" t="n">
        <v>24</v>
      </c>
      <c r="BJ278" s="112" t="n">
        <v>27.61</v>
      </c>
      <c r="BK278" s="112" t="n">
        <v>23.21</v>
      </c>
      <c r="BL278" s="112" t="n">
        <v>22.12</v>
      </c>
      <c r="BM278" s="112" t="n">
        <v>990</v>
      </c>
      <c r="BN278" s="111" t="n">
        <v>50.12</v>
      </c>
      <c r="BO278" s="113" t="n">
        <v>0.9368</v>
      </c>
      <c r="BP278" s="108" t="n">
        <v>95.81</v>
      </c>
      <c r="BQ278" s="108" t="n">
        <v>86.1</v>
      </c>
      <c r="BR278" s="114"/>
      <c r="BS278" s="107" t="n">
        <v>12655</v>
      </c>
      <c r="BT278" s="107" t="n">
        <v>12721</v>
      </c>
      <c r="BU278" s="116" t="n">
        <f aca="false">BT278-BS278</f>
        <v>66</v>
      </c>
      <c r="BV278" s="161" t="n">
        <f aca="false">BG278+BH278</f>
        <v>0.926</v>
      </c>
      <c r="BW278" s="123" t="n">
        <v>5</v>
      </c>
      <c r="BX278" s="123" t="n">
        <v>5</v>
      </c>
      <c r="BY278" s="123"/>
      <c r="BZ278" s="123" t="n">
        <v>24</v>
      </c>
      <c r="CA278" s="123" t="n">
        <v>5.95</v>
      </c>
    </row>
    <row r="279" customFormat="false" ht="12.75" hidden="false" customHeight="true" outlineLevel="0" collapsed="false">
      <c r="A279" s="226" t="s">
        <v>126</v>
      </c>
      <c r="B279" s="85" t="n">
        <v>43009</v>
      </c>
      <c r="C279" s="86" t="n">
        <v>86.13</v>
      </c>
      <c r="D279" s="214" t="n">
        <v>0.5549</v>
      </c>
      <c r="E279" s="88" t="n">
        <v>99</v>
      </c>
      <c r="F279" s="88" t="n">
        <v>72</v>
      </c>
      <c r="G279" s="89" t="n">
        <v>24</v>
      </c>
      <c r="H279" s="89" t="n">
        <v>0</v>
      </c>
      <c r="I279" s="89" t="n">
        <v>24</v>
      </c>
      <c r="J279" s="89" t="n">
        <v>0</v>
      </c>
      <c r="K279" s="90" t="n">
        <v>0</v>
      </c>
      <c r="L279" s="90" t="n">
        <v>0</v>
      </c>
      <c r="M279" s="90" t="n">
        <v>0</v>
      </c>
      <c r="N279" s="90" t="n">
        <v>0</v>
      </c>
      <c r="O279" s="90" t="n">
        <v>0</v>
      </c>
      <c r="P279" s="90" t="n">
        <v>0</v>
      </c>
      <c r="Q279" s="90" t="n">
        <v>3535</v>
      </c>
      <c r="R279" s="91" t="n">
        <v>3038</v>
      </c>
      <c r="S279" s="91" t="n">
        <v>3038</v>
      </c>
      <c r="T279" s="92" t="n">
        <v>2972</v>
      </c>
      <c r="U279" s="92" t="n">
        <v>3070</v>
      </c>
      <c r="V279" s="89" t="n">
        <v>43</v>
      </c>
      <c r="W279" s="89" t="n">
        <v>0</v>
      </c>
      <c r="X279" s="89" t="n">
        <v>42</v>
      </c>
      <c r="Y279" s="89" t="n">
        <v>0</v>
      </c>
      <c r="Z279" s="89" t="n">
        <v>60</v>
      </c>
      <c r="AA279" s="88" t="n">
        <v>0</v>
      </c>
      <c r="AB279" s="93" t="n">
        <f aca="false">U279-T279+AY279</f>
        <v>98</v>
      </c>
      <c r="AC279" s="94" t="n">
        <f aca="false">T279-S279</f>
        <v>-66</v>
      </c>
      <c r="AD279" s="88" t="n">
        <v>132</v>
      </c>
      <c r="AE279" s="95" t="n">
        <f aca="false">IF(AD279&gt;0, U279/(AD279*24),"no data")</f>
        <v>0.969065656565657</v>
      </c>
      <c r="AF279" s="96" t="n">
        <f aca="false">IF(Q279&gt;0,Q279/24,"no data")</f>
        <v>147.291666666667</v>
      </c>
      <c r="AG279" s="95" t="n">
        <f aca="false">IF(T279&gt;0,(T279/Q279),"no data")</f>
        <v>0.840735502121641</v>
      </c>
      <c r="AH279" s="97" t="n">
        <f aca="false">(1440-((V279*W279)+(X279*Y279)+(Z279*AA279))/(V279+X279+Z279))/1440</f>
        <v>1</v>
      </c>
      <c r="AI279" s="98" t="n">
        <f aca="false">IF(T279&gt;0,(1440-((W279*V279+AS279*AT279)+(Y279*X279+AU279*AV279)+(Z279*AA279+AW279*AX279))/(V279+X279+Z279))/1440,"no data")</f>
        <v>0.882758620689655</v>
      </c>
      <c r="AJ279" s="110" t="n">
        <v>7.93</v>
      </c>
      <c r="AK279" s="101" t="n">
        <v>127.55</v>
      </c>
      <c r="AL279" s="101" t="n">
        <f aca="false">AJ279*AK279</f>
        <v>1011.4715</v>
      </c>
      <c r="AM279" s="110" t="n">
        <v>26.045</v>
      </c>
      <c r="AN279" s="102" t="n">
        <v>946</v>
      </c>
      <c r="AO279" s="103" t="n">
        <f aca="false">AM279*AN279</f>
        <v>24638.57</v>
      </c>
      <c r="AP279" s="104" t="n">
        <f aca="false">IF(T279&gt;0,((((AJ279*AK279)+(AM279*AN279))/(T279*1000))*1000000),"no data")</f>
        <v>8630.56578061911</v>
      </c>
      <c r="AQ279" s="101" t="n">
        <f aca="false">R279/24</f>
        <v>126.583333333333</v>
      </c>
      <c r="AR279" s="101"/>
      <c r="AS279" s="88" t="n">
        <v>0</v>
      </c>
      <c r="AT279" s="106" t="n">
        <v>0</v>
      </c>
      <c r="AU279" s="106" t="n">
        <v>0</v>
      </c>
      <c r="AV279" s="88" t="n">
        <v>0</v>
      </c>
      <c r="AW279" s="106" t="n">
        <v>17</v>
      </c>
      <c r="AX279" s="88" t="n">
        <v>1440</v>
      </c>
      <c r="AY279" s="88" t="n">
        <v>0</v>
      </c>
      <c r="BA279" s="107" t="n">
        <v>1027</v>
      </c>
      <c r="BB279" s="107" t="n">
        <v>1013</v>
      </c>
      <c r="BC279" s="107" t="n">
        <v>1030</v>
      </c>
      <c r="BD279" s="107" t="n">
        <f aca="false">BB279-BA279</f>
        <v>-14</v>
      </c>
      <c r="BE279" s="107" t="n">
        <f aca="false">AP279</f>
        <v>8630.56578061911</v>
      </c>
      <c r="BF279" s="232" t="n">
        <f aca="false">BC279/24</f>
        <v>42.9166666666667</v>
      </c>
      <c r="BG279" s="109" t="n">
        <v>0</v>
      </c>
      <c r="BH279" s="110" t="n">
        <v>0</v>
      </c>
      <c r="BI279" s="111" t="n">
        <v>24</v>
      </c>
      <c r="BJ279" s="112" t="n">
        <v>27.59</v>
      </c>
      <c r="BK279" s="112" t="n">
        <v>23.21</v>
      </c>
      <c r="BL279" s="112" t="n">
        <v>22.21</v>
      </c>
      <c r="BM279" s="289" t="n">
        <v>989.2</v>
      </c>
      <c r="BN279" s="111" t="n">
        <v>50.14</v>
      </c>
      <c r="BO279" s="113" t="n">
        <v>0.937</v>
      </c>
      <c r="BP279" s="108" t="n">
        <v>95.56</v>
      </c>
      <c r="BQ279" s="108" t="n">
        <v>86.06</v>
      </c>
      <c r="BR279" s="114"/>
      <c r="BS279" s="107" t="n">
        <v>12638</v>
      </c>
      <c r="BT279" s="107" t="n">
        <v>12692</v>
      </c>
      <c r="BU279" s="116" t="n">
        <f aca="false">BT279-BS279</f>
        <v>54</v>
      </c>
      <c r="BV279" s="161" t="n">
        <f aca="false">BG279+BH279</f>
        <v>0</v>
      </c>
      <c r="BW279" s="123" t="n">
        <v>0</v>
      </c>
      <c r="BX279" s="123" t="n">
        <v>0</v>
      </c>
      <c r="BY279" s="123"/>
      <c r="BZ279" s="123" t="n">
        <v>24</v>
      </c>
      <c r="CA279" s="123" t="n">
        <v>6.15</v>
      </c>
    </row>
    <row r="280" customFormat="false" ht="13.8" hidden="false" customHeight="false" outlineLevel="0" collapsed="false">
      <c r="A280" s="226"/>
      <c r="B280" s="85" t="n">
        <v>43010</v>
      </c>
      <c r="C280" s="86" t="n">
        <v>86</v>
      </c>
      <c r="D280" s="214" t="n">
        <v>0.58</v>
      </c>
      <c r="E280" s="88" t="n">
        <v>100</v>
      </c>
      <c r="F280" s="88" t="n">
        <v>74</v>
      </c>
      <c r="G280" s="89" t="n">
        <v>24</v>
      </c>
      <c r="H280" s="89" t="n">
        <v>0</v>
      </c>
      <c r="I280" s="89" t="n">
        <v>24</v>
      </c>
      <c r="J280" s="89" t="n">
        <v>0</v>
      </c>
      <c r="K280" s="90" t="n">
        <v>0</v>
      </c>
      <c r="L280" s="90" t="n">
        <v>0</v>
      </c>
      <c r="M280" s="90" t="n">
        <v>0</v>
      </c>
      <c r="N280" s="90" t="n">
        <v>0</v>
      </c>
      <c r="O280" s="90" t="n">
        <v>0</v>
      </c>
      <c r="P280" s="90" t="n">
        <v>0</v>
      </c>
      <c r="Q280" s="90" t="n">
        <v>3542</v>
      </c>
      <c r="R280" s="91" t="n">
        <v>3031</v>
      </c>
      <c r="S280" s="91" t="n">
        <v>3031</v>
      </c>
      <c r="T280" s="92" t="n">
        <v>2962</v>
      </c>
      <c r="U280" s="92" t="n">
        <v>3057</v>
      </c>
      <c r="V280" s="89" t="n">
        <v>43</v>
      </c>
      <c r="W280" s="89" t="n">
        <v>0</v>
      </c>
      <c r="X280" s="89" t="n">
        <v>42</v>
      </c>
      <c r="Y280" s="89" t="n">
        <v>0</v>
      </c>
      <c r="Z280" s="89" t="n">
        <v>60</v>
      </c>
      <c r="AA280" s="88" t="n">
        <v>0</v>
      </c>
      <c r="AB280" s="93" t="n">
        <f aca="false">U280-T280+AY280</f>
        <v>95</v>
      </c>
      <c r="AC280" s="94" t="n">
        <f aca="false">T280-S280</f>
        <v>-69</v>
      </c>
      <c r="AD280" s="88" t="n">
        <v>130</v>
      </c>
      <c r="AE280" s="95" t="n">
        <f aca="false">IF(AD280&gt;0, U280/(AD280*24),"no data")</f>
        <v>0.979807692307692</v>
      </c>
      <c r="AF280" s="96" t="n">
        <f aca="false">IF(Q280&gt;0,Q280/24,"no data")</f>
        <v>147.583333333333</v>
      </c>
      <c r="AG280" s="95" t="n">
        <f aca="false">IF(T280&gt;0,(T280/Q280),"no data")</f>
        <v>0.836250705815923</v>
      </c>
      <c r="AH280" s="97" t="n">
        <f aca="false">(1440-((V280*W280)+(X280*Y280)+(Z280*AA280))/(V280+X280+Z280))/1440</f>
        <v>1</v>
      </c>
      <c r="AI280" s="98" t="n">
        <f aca="false">IF(T280&gt;0,(1440-((W280*V280+AS280*AT280)+(Y280*X280+AU280*AV280)+(Z280*AA280+AW280*AX280))/(V280+X280+Z280))/1440,"no data")</f>
        <v>0.882758620689655</v>
      </c>
      <c r="AJ280" s="110" t="n">
        <v>7.935</v>
      </c>
      <c r="AK280" s="101" t="n">
        <v>126.66</v>
      </c>
      <c r="AL280" s="101" t="n">
        <f aca="false">AJ280*AK280</f>
        <v>1005.0471</v>
      </c>
      <c r="AM280" s="110" t="n">
        <v>25.931</v>
      </c>
      <c r="AN280" s="119" t="n">
        <v>947</v>
      </c>
      <c r="AO280" s="103" t="n">
        <f aca="false">AM280*AN280</f>
        <v>24556.657</v>
      </c>
      <c r="AP280" s="104" t="n">
        <f aca="false">IF(T280&gt;0,((((AJ280*AK280)+(AM280*AN280))/(T280*1000))*1000000),"no data")</f>
        <v>8629.87984469953</v>
      </c>
      <c r="AQ280" s="101" t="n">
        <f aca="false">R280/24</f>
        <v>126.291666666667</v>
      </c>
      <c r="AR280" s="101"/>
      <c r="AS280" s="88" t="n">
        <v>0</v>
      </c>
      <c r="AT280" s="106" t="n">
        <v>0</v>
      </c>
      <c r="AU280" s="106" t="n">
        <v>0</v>
      </c>
      <c r="AV280" s="88" t="n">
        <v>0</v>
      </c>
      <c r="AW280" s="106" t="n">
        <v>17</v>
      </c>
      <c r="AX280" s="88" t="n">
        <v>1440</v>
      </c>
      <c r="AY280" s="88" t="n">
        <v>0</v>
      </c>
      <c r="BA280" s="107" t="n">
        <v>1023</v>
      </c>
      <c r="BB280" s="107" t="n">
        <v>1008</v>
      </c>
      <c r="BC280" s="107" t="n">
        <v>1026</v>
      </c>
      <c r="BD280" s="107" t="n">
        <f aca="false">BB280-BA280</f>
        <v>-15</v>
      </c>
      <c r="BE280" s="107" t="n">
        <f aca="false">AP280</f>
        <v>8629.87984469953</v>
      </c>
      <c r="BF280" s="232" t="n">
        <f aca="false">BC280/24</f>
        <v>42.75</v>
      </c>
      <c r="BG280" s="109" t="n">
        <v>0</v>
      </c>
      <c r="BH280" s="110" t="n">
        <v>0</v>
      </c>
      <c r="BI280" s="111" t="n">
        <v>24</v>
      </c>
      <c r="BJ280" s="112" t="n">
        <v>27.54</v>
      </c>
      <c r="BK280" s="112" t="n">
        <v>23.21</v>
      </c>
      <c r="BL280" s="112" t="n">
        <v>22.05</v>
      </c>
      <c r="BM280" s="289" t="n">
        <v>989.25</v>
      </c>
      <c r="BN280" s="111" t="n">
        <v>50.11</v>
      </c>
      <c r="BO280" s="113" t="n">
        <v>0.9374</v>
      </c>
      <c r="BP280" s="108" t="n">
        <v>95.8</v>
      </c>
      <c r="BQ280" s="108" t="n">
        <v>86.14</v>
      </c>
      <c r="BR280" s="114"/>
      <c r="BS280" s="107" t="n">
        <v>12652</v>
      </c>
      <c r="BT280" s="107" t="n">
        <v>12729</v>
      </c>
      <c r="BU280" s="116" t="n">
        <f aca="false">BT280-BS280</f>
        <v>77</v>
      </c>
      <c r="BV280" s="161" t="n">
        <f aca="false">BG280+BH280</f>
        <v>0</v>
      </c>
      <c r="BW280" s="233" t="n">
        <v>0</v>
      </c>
      <c r="BX280" s="233" t="n">
        <v>0</v>
      </c>
      <c r="BY280" s="233"/>
      <c r="BZ280" s="123" t="n">
        <v>24</v>
      </c>
      <c r="CA280" s="123" t="n">
        <v>6</v>
      </c>
    </row>
    <row r="281" customFormat="false" ht="13.8" hidden="false" customHeight="false" outlineLevel="0" collapsed="false">
      <c r="A281" s="226"/>
      <c r="B281" s="85" t="n">
        <v>43011</v>
      </c>
      <c r="C281" s="86" t="n">
        <v>86</v>
      </c>
      <c r="D281" s="214" t="n">
        <v>0.61</v>
      </c>
      <c r="E281" s="88" t="n">
        <v>98</v>
      </c>
      <c r="F281" s="88" t="n">
        <v>76</v>
      </c>
      <c r="G281" s="89" t="n">
        <v>24</v>
      </c>
      <c r="H281" s="89" t="n">
        <v>0</v>
      </c>
      <c r="I281" s="89" t="n">
        <v>24</v>
      </c>
      <c r="J281" s="89" t="n">
        <v>0</v>
      </c>
      <c r="K281" s="90" t="n">
        <v>0</v>
      </c>
      <c r="L281" s="90" t="n">
        <v>0</v>
      </c>
      <c r="M281" s="90" t="n">
        <v>0</v>
      </c>
      <c r="N281" s="90" t="n">
        <v>0</v>
      </c>
      <c r="O281" s="90" t="n">
        <v>0</v>
      </c>
      <c r="P281" s="90" t="n">
        <v>0</v>
      </c>
      <c r="Q281" s="90" t="n">
        <v>3534</v>
      </c>
      <c r="R281" s="91" t="n">
        <v>3016</v>
      </c>
      <c r="S281" s="91" t="n">
        <v>3016</v>
      </c>
      <c r="T281" s="92" t="n">
        <v>2948</v>
      </c>
      <c r="U281" s="92" t="n">
        <v>3047</v>
      </c>
      <c r="V281" s="89" t="n">
        <v>43</v>
      </c>
      <c r="W281" s="89" t="n">
        <v>0</v>
      </c>
      <c r="X281" s="89" t="n">
        <v>42</v>
      </c>
      <c r="Y281" s="89" t="n">
        <v>0</v>
      </c>
      <c r="Z281" s="89" t="n">
        <v>60</v>
      </c>
      <c r="AA281" s="88" t="n">
        <v>0</v>
      </c>
      <c r="AB281" s="93" t="n">
        <f aca="false">U281-T281+AY281</f>
        <v>99</v>
      </c>
      <c r="AC281" s="94" t="n">
        <f aca="false">T281-S281</f>
        <v>-68</v>
      </c>
      <c r="AD281" s="88" t="n">
        <v>129</v>
      </c>
      <c r="AE281" s="95" t="n">
        <f aca="false">IF(AD281&gt;0, U281/(AD281*24),"no data")</f>
        <v>0.984173126614987</v>
      </c>
      <c r="AF281" s="96" t="n">
        <f aca="false">IF(Q281&gt;0,Q281/24,"no data")</f>
        <v>147.25</v>
      </c>
      <c r="AG281" s="95" t="n">
        <f aca="false">IF(T281&gt;0,(T281/Q281),"no data")</f>
        <v>0.834182229767968</v>
      </c>
      <c r="AH281" s="97" t="n">
        <f aca="false">(1440-((V281*W281)+(X281*Y281)+(Z281*AA281))/(V281+X281+Z281))/1440</f>
        <v>1</v>
      </c>
      <c r="AI281" s="98" t="n">
        <f aca="false">IF(T281&gt;0,(1440-((W281*V281+AS281*AT281)+(Y281*X281+AU281*AV281)+(Z281*AA281+AW281*AX281))/(V281+X281+Z281))/1440,"no data")</f>
        <v>0.882758620689655</v>
      </c>
      <c r="AJ281" s="110" t="n">
        <v>7.92</v>
      </c>
      <c r="AK281" s="255" t="n">
        <v>126.38</v>
      </c>
      <c r="AL281" s="101" t="n">
        <f aca="false">AJ281*AK281</f>
        <v>1000.9296</v>
      </c>
      <c r="AM281" s="236" t="n">
        <v>25.898</v>
      </c>
      <c r="AN281" s="119" t="n">
        <v>943.75</v>
      </c>
      <c r="AO281" s="103" t="n">
        <f aca="false">AM281*AN281</f>
        <v>24441.2375</v>
      </c>
      <c r="AP281" s="104" t="n">
        <f aca="false">IF(T281&gt;0,((((AJ281*AK281)+(AM281*AN281))/(T281*1000))*1000000),"no data")</f>
        <v>8630.3144843962</v>
      </c>
      <c r="AQ281" s="101" t="n">
        <f aca="false">R281/24</f>
        <v>125.666666666667</v>
      </c>
      <c r="AR281" s="101"/>
      <c r="AS281" s="88" t="n">
        <v>0</v>
      </c>
      <c r="AT281" s="106" t="n">
        <v>0</v>
      </c>
      <c r="AU281" s="106" t="n">
        <v>0</v>
      </c>
      <c r="AV281" s="88" t="n">
        <v>0</v>
      </c>
      <c r="AW281" s="106" t="n">
        <v>17</v>
      </c>
      <c r="AX281" s="88" t="n">
        <v>1440</v>
      </c>
      <c r="AY281" s="88" t="n">
        <v>0</v>
      </c>
      <c r="BA281" s="107" t="n">
        <v>1018</v>
      </c>
      <c r="BB281" s="107" t="n">
        <v>1006</v>
      </c>
      <c r="BC281" s="107" t="n">
        <v>1023</v>
      </c>
      <c r="BD281" s="107" t="n">
        <f aca="false">BB281-BA281</f>
        <v>-12</v>
      </c>
      <c r="BE281" s="107" t="n">
        <f aca="false">AP281</f>
        <v>8630.3144843962</v>
      </c>
      <c r="BF281" s="232" t="n">
        <f aca="false">BC281/24</f>
        <v>42.625</v>
      </c>
      <c r="BG281" s="109" t="n">
        <v>0</v>
      </c>
      <c r="BH281" s="110" t="n">
        <v>0</v>
      </c>
      <c r="BI281" s="111" t="n">
        <v>24</v>
      </c>
      <c r="BJ281" s="112" t="n">
        <v>27.55</v>
      </c>
      <c r="BK281" s="112" t="n">
        <v>23.14</v>
      </c>
      <c r="BL281" s="112" t="n">
        <v>22.22</v>
      </c>
      <c r="BM281" s="289" t="n">
        <v>990.08</v>
      </c>
      <c r="BN281" s="111" t="n">
        <v>50.11</v>
      </c>
      <c r="BO281" s="113" t="n">
        <v>0.9374</v>
      </c>
      <c r="BP281" s="108" t="n">
        <v>95.74</v>
      </c>
      <c r="BQ281" s="108" t="n">
        <v>86.11</v>
      </c>
      <c r="BR281" s="111"/>
      <c r="BS281" s="107" t="n">
        <v>12712</v>
      </c>
      <c r="BT281" s="107" t="n">
        <v>12742</v>
      </c>
      <c r="BU281" s="116" t="n">
        <f aca="false">BT281-BS281</f>
        <v>30</v>
      </c>
      <c r="BV281" s="161" t="n">
        <f aca="false">BG281+BH281</f>
        <v>0</v>
      </c>
      <c r="BW281" s="233" t="n">
        <v>0</v>
      </c>
      <c r="BX281" s="233" t="n">
        <v>0</v>
      </c>
      <c r="BY281" s="233"/>
      <c r="BZ281" s="108" t="n">
        <v>24</v>
      </c>
      <c r="CA281" s="108" t="n">
        <v>6.7</v>
      </c>
    </row>
    <row r="282" customFormat="false" ht="13.8" hidden="false" customHeight="false" outlineLevel="0" collapsed="false">
      <c r="A282" s="226"/>
      <c r="B282" s="85" t="n">
        <v>43012</v>
      </c>
      <c r="C282" s="86" t="n">
        <v>86</v>
      </c>
      <c r="D282" s="214" t="n">
        <v>0.57</v>
      </c>
      <c r="E282" s="88" t="n">
        <v>99</v>
      </c>
      <c r="F282" s="88" t="n">
        <v>75</v>
      </c>
      <c r="G282" s="89" t="n">
        <v>24</v>
      </c>
      <c r="H282" s="89" t="n">
        <v>0</v>
      </c>
      <c r="I282" s="89" t="n">
        <v>24</v>
      </c>
      <c r="J282" s="89" t="n">
        <v>0</v>
      </c>
      <c r="K282" s="90" t="n">
        <v>0</v>
      </c>
      <c r="L282" s="90" t="n">
        <v>0</v>
      </c>
      <c r="M282" s="90" t="n">
        <v>0</v>
      </c>
      <c r="N282" s="90" t="n">
        <v>0</v>
      </c>
      <c r="O282" s="90" t="n">
        <v>0</v>
      </c>
      <c r="P282" s="90" t="n">
        <v>0</v>
      </c>
      <c r="Q282" s="90" t="n">
        <v>3535</v>
      </c>
      <c r="R282" s="91" t="n">
        <v>3045</v>
      </c>
      <c r="S282" s="91" t="n">
        <v>3045</v>
      </c>
      <c r="T282" s="92" t="n">
        <v>2982</v>
      </c>
      <c r="U282" s="92" t="n">
        <v>3077</v>
      </c>
      <c r="V282" s="89" t="n">
        <v>43</v>
      </c>
      <c r="W282" s="89" t="n">
        <v>0</v>
      </c>
      <c r="X282" s="89" t="n">
        <v>42</v>
      </c>
      <c r="Y282" s="89" t="n">
        <v>0</v>
      </c>
      <c r="Z282" s="89" t="n">
        <v>60</v>
      </c>
      <c r="AA282" s="88" t="n">
        <v>0</v>
      </c>
      <c r="AB282" s="93" t="n">
        <f aca="false">U282-T282+AY282</f>
        <v>95</v>
      </c>
      <c r="AC282" s="94" t="n">
        <f aca="false">T282-S282</f>
        <v>-63</v>
      </c>
      <c r="AD282" s="88" t="n">
        <v>131</v>
      </c>
      <c r="AE282" s="95" t="n">
        <f aca="false">IF(AD282&gt;0, U282/(AD282*24),"no data")</f>
        <v>0.978689567430025</v>
      </c>
      <c r="AF282" s="96" t="n">
        <f aca="false">IF(Q282&gt;0,Q282/24,"no data")</f>
        <v>147.291666666667</v>
      </c>
      <c r="AG282" s="95" t="n">
        <f aca="false">IF(T282&gt;0,(T282/Q282),"no data")</f>
        <v>0.843564356435643</v>
      </c>
      <c r="AH282" s="97" t="n">
        <f aca="false">(1440-((V282*W282)+(X282*Y282)+(Z282*AA282))/(V282+X282+Z282))/1440</f>
        <v>1</v>
      </c>
      <c r="AI282" s="98" t="n">
        <f aca="false">IF(T282&gt;0,(1440-((W282*V282+AS282*AT282)+(Y282*X282+AU282*AV282)+(Z282*AA282+AW282*AX282))/(V282+X282+Z282))/1440,"no data")</f>
        <v>0.882758620689655</v>
      </c>
      <c r="AJ282" s="110" t="n">
        <v>7.916</v>
      </c>
      <c r="AK282" s="256" t="n">
        <v>128.42</v>
      </c>
      <c r="AL282" s="101" t="n">
        <f aca="false">AJ282*AK282</f>
        <v>1016.57272</v>
      </c>
      <c r="AM282" s="110" t="n">
        <v>26.171</v>
      </c>
      <c r="AN282" s="119" t="n">
        <v>945.889</v>
      </c>
      <c r="AO282" s="103" t="n">
        <f aca="false">AM282*AN282</f>
        <v>24754.861019</v>
      </c>
      <c r="AP282" s="104" t="n">
        <f aca="false">IF(T282&gt;0,((((AJ282*AK282)+(AM282*AN282))/(T282*1000))*1000000),"no data")</f>
        <v>8642.33190442656</v>
      </c>
      <c r="AQ282" s="101" t="n">
        <f aca="false">R282/24</f>
        <v>126.875</v>
      </c>
      <c r="AR282" s="101"/>
      <c r="AS282" s="88" t="n">
        <v>0</v>
      </c>
      <c r="AT282" s="106" t="n">
        <v>0</v>
      </c>
      <c r="AU282" s="106" t="n">
        <v>0</v>
      </c>
      <c r="AV282" s="88" t="n">
        <v>0</v>
      </c>
      <c r="AW282" s="106" t="n">
        <v>17</v>
      </c>
      <c r="AX282" s="88" t="n">
        <v>1440</v>
      </c>
      <c r="AY282" s="88" t="n">
        <v>0</v>
      </c>
      <c r="BA282" s="107" t="n">
        <v>1029</v>
      </c>
      <c r="BB282" s="107" t="n">
        <v>1017</v>
      </c>
      <c r="BC282" s="107" t="n">
        <v>1031</v>
      </c>
      <c r="BD282" s="107" t="n">
        <f aca="false">BB282-BA282</f>
        <v>-12</v>
      </c>
      <c r="BE282" s="107" t="n">
        <f aca="false">AP282</f>
        <v>8642.33190442656</v>
      </c>
      <c r="BF282" s="232" t="n">
        <f aca="false">BC282/24</f>
        <v>42.9583333333333</v>
      </c>
      <c r="BG282" s="109" t="n">
        <v>0</v>
      </c>
      <c r="BH282" s="110" t="n">
        <v>0</v>
      </c>
      <c r="BI282" s="111" t="n">
        <v>24</v>
      </c>
      <c r="BJ282" s="112" t="n">
        <v>27.72</v>
      </c>
      <c r="BK282" s="112" t="n">
        <v>23.33</v>
      </c>
      <c r="BL282" s="112" t="n">
        <v>22.17</v>
      </c>
      <c r="BM282" s="289" t="n">
        <v>991.5</v>
      </c>
      <c r="BN282" s="111" t="n">
        <v>50.13</v>
      </c>
      <c r="BO282" s="113" t="n">
        <v>0.9368</v>
      </c>
      <c r="BP282" s="108" t="n">
        <v>95.16</v>
      </c>
      <c r="BQ282" s="108" t="n">
        <v>85.96</v>
      </c>
      <c r="BR282" s="111"/>
      <c r="BS282" s="107" t="n">
        <v>12661</v>
      </c>
      <c r="BT282" s="107" t="n">
        <v>12684</v>
      </c>
      <c r="BU282" s="116" t="n">
        <f aca="false">BT282-BS282</f>
        <v>23</v>
      </c>
      <c r="BV282" s="161" t="n">
        <f aca="false">BG282+BH282</f>
        <v>0</v>
      </c>
      <c r="BW282" s="233" t="n">
        <v>0</v>
      </c>
      <c r="BX282" s="233" t="n">
        <v>0</v>
      </c>
      <c r="BY282" s="233"/>
      <c r="BZ282" s="108" t="n">
        <v>24</v>
      </c>
      <c r="CA282" s="108" t="n">
        <v>6.22</v>
      </c>
    </row>
    <row r="283" customFormat="false" ht="13.8" hidden="false" customHeight="false" outlineLevel="0" collapsed="false">
      <c r="A283" s="226"/>
      <c r="B283" s="85" t="n">
        <v>43013</v>
      </c>
      <c r="C283" s="86" t="n">
        <v>85</v>
      </c>
      <c r="D283" s="214" t="n">
        <v>0.565</v>
      </c>
      <c r="E283" s="88" t="n">
        <v>98</v>
      </c>
      <c r="F283" s="88" t="n">
        <v>73</v>
      </c>
      <c r="G283" s="89" t="n">
        <v>24</v>
      </c>
      <c r="H283" s="89" t="n">
        <v>0</v>
      </c>
      <c r="I283" s="89" t="n">
        <v>24</v>
      </c>
      <c r="J283" s="89" t="n">
        <v>0</v>
      </c>
      <c r="K283" s="90" t="n">
        <v>0</v>
      </c>
      <c r="L283" s="90" t="n">
        <v>0</v>
      </c>
      <c r="M283" s="90" t="n">
        <v>0</v>
      </c>
      <c r="N283" s="90" t="n">
        <v>0</v>
      </c>
      <c r="O283" s="90" t="n">
        <v>0</v>
      </c>
      <c r="P283" s="90" t="n">
        <v>0</v>
      </c>
      <c r="Q283" s="90" t="n">
        <v>3545</v>
      </c>
      <c r="R283" s="91" t="n">
        <v>3041</v>
      </c>
      <c r="S283" s="91" t="n">
        <v>3041</v>
      </c>
      <c r="T283" s="92" t="n">
        <v>2975</v>
      </c>
      <c r="U283" s="92" t="n">
        <v>3073</v>
      </c>
      <c r="V283" s="89" t="n">
        <v>43</v>
      </c>
      <c r="W283" s="89" t="n">
        <v>0</v>
      </c>
      <c r="X283" s="89" t="n">
        <v>42</v>
      </c>
      <c r="Y283" s="89" t="n">
        <v>0</v>
      </c>
      <c r="Z283" s="89" t="n">
        <v>60</v>
      </c>
      <c r="AA283" s="88" t="n">
        <v>0</v>
      </c>
      <c r="AB283" s="93" t="n">
        <f aca="false">U283-T283+AY283</f>
        <v>98</v>
      </c>
      <c r="AC283" s="94" t="n">
        <f aca="false">T283-S283</f>
        <v>-66</v>
      </c>
      <c r="AD283" s="88" t="n">
        <v>131</v>
      </c>
      <c r="AE283" s="95" t="n">
        <f aca="false">IF(AD283&gt;0, U283/(AD283*24),"no data")</f>
        <v>0.977417302798982</v>
      </c>
      <c r="AF283" s="96" t="n">
        <f aca="false">IF(Q283&gt;0,Q283/24,"no data")</f>
        <v>147.708333333333</v>
      </c>
      <c r="AG283" s="95" t="n">
        <f aca="false">IF(T283&gt;0,(T283/Q283),"no data")</f>
        <v>0.839210155148096</v>
      </c>
      <c r="AH283" s="97" t="n">
        <f aca="false">(1440-((V283*W283)+(X283*Y283)+(Z283*AA283))/(V283+X283+Z283))/1440</f>
        <v>1</v>
      </c>
      <c r="AI283" s="98" t="n">
        <f aca="false">IF(T283&gt;0,(1440-((W283*V283+AS283*AT283)+(Y283*X283+AU283*AV283)+(Z283*AA283+AW283*AX283))/(V283+X283+Z283))/1440,"no data")</f>
        <v>0.882758620689655</v>
      </c>
      <c r="AJ283" s="110" t="n">
        <v>7.918</v>
      </c>
      <c r="AK283" s="230" t="n">
        <v>127.88</v>
      </c>
      <c r="AL283" s="101" t="n">
        <f aca="false">AJ283*AK283</f>
        <v>1012.55384</v>
      </c>
      <c r="AM283" s="110" t="n">
        <v>25.978</v>
      </c>
      <c r="AN283" s="119" t="n">
        <v>950</v>
      </c>
      <c r="AO283" s="103" t="n">
        <f aca="false">AM283*AN283</f>
        <v>24679.1</v>
      </c>
      <c r="AP283" s="104" t="n">
        <f aca="false">IF(T283&gt;0,((((AJ283*AK283)+(AM283*AN283))/(T283*1000))*1000000),"no data")</f>
        <v>8635.8500302521</v>
      </c>
      <c r="AQ283" s="101" t="n">
        <f aca="false">R283/24</f>
        <v>126.708333333333</v>
      </c>
      <c r="AR283" s="101"/>
      <c r="AS283" s="88" t="n">
        <v>0</v>
      </c>
      <c r="AT283" s="106" t="n">
        <v>0</v>
      </c>
      <c r="AU283" s="106" t="n">
        <v>0</v>
      </c>
      <c r="AV283" s="88" t="n">
        <v>0</v>
      </c>
      <c r="AW283" s="106" t="n">
        <v>17</v>
      </c>
      <c r="AX283" s="88" t="n">
        <v>1440</v>
      </c>
      <c r="AY283" s="88" t="n">
        <v>0</v>
      </c>
      <c r="BA283" s="107" t="n">
        <v>1027</v>
      </c>
      <c r="BB283" s="107" t="n">
        <v>1015</v>
      </c>
      <c r="BC283" s="107" t="n">
        <v>1031</v>
      </c>
      <c r="BD283" s="107" t="n">
        <f aca="false">BB283-BA283</f>
        <v>-12</v>
      </c>
      <c r="BE283" s="107" t="n">
        <f aca="false">AP283</f>
        <v>8635.8500302521</v>
      </c>
      <c r="BF283" s="232" t="n">
        <f aca="false">BC283/24</f>
        <v>42.9583333333333</v>
      </c>
      <c r="BG283" s="109" t="n">
        <v>0</v>
      </c>
      <c r="BH283" s="110" t="n">
        <v>0</v>
      </c>
      <c r="BI283" s="111" t="n">
        <v>24</v>
      </c>
      <c r="BJ283" s="112" t="n">
        <v>27.5</v>
      </c>
      <c r="BK283" s="112" t="n">
        <v>23.1</v>
      </c>
      <c r="BL283" s="112" t="n">
        <v>22.2</v>
      </c>
      <c r="BM283" s="289" t="n">
        <v>992.29</v>
      </c>
      <c r="BN283" s="111" t="n">
        <v>50.11</v>
      </c>
      <c r="BO283" s="113" t="n">
        <v>0.9368</v>
      </c>
      <c r="BP283" s="108" t="n">
        <v>95.4</v>
      </c>
      <c r="BQ283" s="108" t="n">
        <v>86.1</v>
      </c>
      <c r="BR283" s="111"/>
      <c r="BS283" s="107" t="n">
        <v>12599</v>
      </c>
      <c r="BT283" s="107" t="n">
        <v>12621</v>
      </c>
      <c r="BU283" s="116" t="n">
        <f aca="false">BT283-BS283</f>
        <v>22</v>
      </c>
      <c r="BV283" s="161" t="n">
        <f aca="false">BG283+BH283</f>
        <v>0</v>
      </c>
      <c r="BW283" s="233" t="n">
        <v>0</v>
      </c>
      <c r="BX283" s="233" t="n">
        <v>0</v>
      </c>
      <c r="BY283" s="233"/>
      <c r="BZ283" s="108" t="n">
        <v>24</v>
      </c>
      <c r="CA283" s="108" t="n">
        <v>6.6</v>
      </c>
    </row>
    <row r="284" customFormat="false" ht="13.8" hidden="false" customHeight="false" outlineLevel="0" collapsed="false">
      <c r="A284" s="226"/>
      <c r="B284" s="85" t="n">
        <v>43014</v>
      </c>
      <c r="C284" s="86" t="n">
        <v>85.4</v>
      </c>
      <c r="D284" s="214" t="n">
        <v>0.563</v>
      </c>
      <c r="E284" s="88" t="n">
        <v>99</v>
      </c>
      <c r="F284" s="88" t="n">
        <v>74</v>
      </c>
      <c r="G284" s="89" t="n">
        <v>24</v>
      </c>
      <c r="H284" s="89" t="n">
        <v>0</v>
      </c>
      <c r="I284" s="89" t="n">
        <v>24</v>
      </c>
      <c r="J284" s="89" t="n">
        <v>0</v>
      </c>
      <c r="K284" s="90" t="n">
        <v>0</v>
      </c>
      <c r="L284" s="90" t="n">
        <v>0</v>
      </c>
      <c r="M284" s="90" t="n">
        <v>0</v>
      </c>
      <c r="N284" s="90" t="n">
        <v>0</v>
      </c>
      <c r="O284" s="90" t="n">
        <v>0</v>
      </c>
      <c r="P284" s="90" t="n">
        <v>0</v>
      </c>
      <c r="Q284" s="90" t="n">
        <v>3549</v>
      </c>
      <c r="R284" s="91" t="n">
        <v>3035</v>
      </c>
      <c r="S284" s="91" t="n">
        <v>3035</v>
      </c>
      <c r="T284" s="92" t="n">
        <v>2972</v>
      </c>
      <c r="U284" s="92" t="n">
        <v>3070</v>
      </c>
      <c r="V284" s="89" t="n">
        <v>43</v>
      </c>
      <c r="W284" s="89" t="n">
        <v>0</v>
      </c>
      <c r="X284" s="89" t="n">
        <v>42</v>
      </c>
      <c r="Y284" s="89" t="n">
        <v>0</v>
      </c>
      <c r="Z284" s="89" t="n">
        <v>60</v>
      </c>
      <c r="AA284" s="88" t="n">
        <v>0</v>
      </c>
      <c r="AB284" s="93" t="n">
        <f aca="false">U284-T284+AY284</f>
        <v>98</v>
      </c>
      <c r="AC284" s="94" t="n">
        <f aca="false">T284-S284</f>
        <v>-63</v>
      </c>
      <c r="AD284" s="88" t="n">
        <v>131</v>
      </c>
      <c r="AE284" s="95" t="n">
        <f aca="false">IF(AD284&gt;0, U284/(AD284*24),"no data")</f>
        <v>0.9764631043257</v>
      </c>
      <c r="AF284" s="96" t="n">
        <f aca="false">IF(Q284&gt;0,Q284/24,"no data")</f>
        <v>147.875</v>
      </c>
      <c r="AG284" s="95" t="n">
        <f aca="false">IF(T284&gt;0,(T284/Q284),"no data")</f>
        <v>0.837418991265145</v>
      </c>
      <c r="AH284" s="97" t="n">
        <f aca="false">(1440-((V284*W284)+(X284*Y284)+(Z284*AA284))/(V284+X284+Z284))/1440</f>
        <v>1</v>
      </c>
      <c r="AI284" s="98" t="n">
        <f aca="false">IF(T284&gt;0,(1440-((W284*V284+AS284*AT284)+(Y284*X284+AU284*AV284)+(Z284*AA284+AW284*AX284))/(V284+X284+Z284))/1440,"no data")</f>
        <v>0.882758620689655</v>
      </c>
      <c r="AJ284" s="110" t="n">
        <v>7.922</v>
      </c>
      <c r="AK284" s="230" t="n">
        <v>129.75</v>
      </c>
      <c r="AL284" s="101" t="n">
        <f aca="false">AJ284*AK284</f>
        <v>1027.8795</v>
      </c>
      <c r="AM284" s="110" t="n">
        <v>25.999</v>
      </c>
      <c r="AN284" s="119" t="n">
        <v>947</v>
      </c>
      <c r="AO284" s="103" t="n">
        <f aca="false">AM284*AN284</f>
        <v>24621.053</v>
      </c>
      <c r="AP284" s="104" t="n">
        <f aca="false">IF(T284&gt;0,((((AJ284*AK284)+(AM284*AN284))/(T284*1000))*1000000),"no data")</f>
        <v>8630.19263122476</v>
      </c>
      <c r="AQ284" s="101" t="n">
        <f aca="false">R284/24</f>
        <v>126.458333333333</v>
      </c>
      <c r="AR284" s="101"/>
      <c r="AS284" s="88" t="n">
        <v>0</v>
      </c>
      <c r="AT284" s="106" t="n">
        <v>0</v>
      </c>
      <c r="AU284" s="106" t="n">
        <v>0</v>
      </c>
      <c r="AV284" s="88" t="n">
        <v>0</v>
      </c>
      <c r="AW284" s="106" t="n">
        <v>17</v>
      </c>
      <c r="AX284" s="88" t="n">
        <v>1440</v>
      </c>
      <c r="AY284" s="88" t="n">
        <v>0</v>
      </c>
      <c r="BA284" s="107" t="n">
        <v>1025</v>
      </c>
      <c r="BB284" s="107" t="n">
        <v>1014</v>
      </c>
      <c r="BC284" s="107" t="n">
        <v>1031</v>
      </c>
      <c r="BD284" s="107" t="n">
        <f aca="false">BB284-BA284</f>
        <v>-11</v>
      </c>
      <c r="BE284" s="107" t="n">
        <f aca="false">AP284</f>
        <v>8630.19263122476</v>
      </c>
      <c r="BF284" s="232" t="n">
        <f aca="false">BC284/24</f>
        <v>42.9583333333333</v>
      </c>
      <c r="BG284" s="109" t="n">
        <v>0</v>
      </c>
      <c r="BH284" s="110" t="n">
        <v>0</v>
      </c>
      <c r="BI284" s="111" t="n">
        <v>24</v>
      </c>
      <c r="BJ284" s="112" t="n">
        <v>27.6</v>
      </c>
      <c r="BK284" s="112" t="n">
        <v>23.2</v>
      </c>
      <c r="BL284" s="112" t="n">
        <v>22.1</v>
      </c>
      <c r="BM284" s="289" t="n">
        <v>993</v>
      </c>
      <c r="BN284" s="111" t="n">
        <v>50.08</v>
      </c>
      <c r="BO284" s="113" t="n">
        <v>0.9366</v>
      </c>
      <c r="BP284" s="108" t="n">
        <v>95.4</v>
      </c>
      <c r="BQ284" s="108" t="n">
        <v>86.1</v>
      </c>
      <c r="BR284" s="111"/>
      <c r="BS284" s="107" t="n">
        <v>12672</v>
      </c>
      <c r="BT284" s="107" t="n">
        <v>12673</v>
      </c>
      <c r="BU284" s="116" t="n">
        <f aca="false">BT284-BS284</f>
        <v>1</v>
      </c>
      <c r="BV284" s="161" t="n">
        <f aca="false">BG284+BH284</f>
        <v>0</v>
      </c>
      <c r="BW284" s="233" t="n">
        <v>0</v>
      </c>
      <c r="BX284" s="233" t="n">
        <v>0</v>
      </c>
      <c r="BY284" s="233"/>
      <c r="BZ284" s="108" t="n">
        <v>24</v>
      </c>
      <c r="CA284" s="108" t="n">
        <v>6.2</v>
      </c>
    </row>
    <row r="285" customFormat="false" ht="13.8" hidden="false" customHeight="false" outlineLevel="0" collapsed="false">
      <c r="A285" s="226"/>
      <c r="B285" s="85" t="n">
        <v>43015</v>
      </c>
      <c r="C285" s="86" t="n">
        <v>85.4</v>
      </c>
      <c r="D285" s="214" t="n">
        <v>0.587</v>
      </c>
      <c r="E285" s="88" t="n">
        <v>99</v>
      </c>
      <c r="F285" s="88" t="n">
        <v>74</v>
      </c>
      <c r="G285" s="89" t="n">
        <v>24</v>
      </c>
      <c r="H285" s="89" t="n">
        <v>0</v>
      </c>
      <c r="I285" s="89" t="n">
        <v>24</v>
      </c>
      <c r="J285" s="89" t="n">
        <v>0</v>
      </c>
      <c r="K285" s="90" t="n">
        <v>0</v>
      </c>
      <c r="L285" s="90" t="n">
        <v>0</v>
      </c>
      <c r="M285" s="90" t="n">
        <v>0</v>
      </c>
      <c r="N285" s="90" t="n">
        <v>0</v>
      </c>
      <c r="O285" s="90" t="n">
        <v>0</v>
      </c>
      <c r="P285" s="90" t="n">
        <v>0</v>
      </c>
      <c r="Q285" s="90" t="n">
        <v>3544</v>
      </c>
      <c r="R285" s="91" t="n">
        <v>3022</v>
      </c>
      <c r="S285" s="91" t="n">
        <v>3022</v>
      </c>
      <c r="T285" s="92" t="n">
        <v>2959</v>
      </c>
      <c r="U285" s="92" t="n">
        <v>3057</v>
      </c>
      <c r="V285" s="89" t="n">
        <v>43</v>
      </c>
      <c r="W285" s="89" t="n">
        <v>0</v>
      </c>
      <c r="X285" s="89" t="n">
        <v>42</v>
      </c>
      <c r="Y285" s="89" t="n">
        <v>0</v>
      </c>
      <c r="Z285" s="89" t="n">
        <v>60</v>
      </c>
      <c r="AA285" s="88" t="n">
        <v>0</v>
      </c>
      <c r="AB285" s="93" t="n">
        <f aca="false">U285-T285+AY285</f>
        <v>98</v>
      </c>
      <c r="AC285" s="94" t="n">
        <f aca="false">T285-S285</f>
        <v>-63</v>
      </c>
      <c r="AD285" s="88" t="n">
        <v>130</v>
      </c>
      <c r="AE285" s="95" t="n">
        <f aca="false">IF(AD285&gt;0, U285/(AD285*24),"no data")</f>
        <v>0.979807692307692</v>
      </c>
      <c r="AF285" s="96" t="n">
        <f aca="false">IF(Q285&gt;0,Q285/24,"no data")</f>
        <v>147.666666666667</v>
      </c>
      <c r="AG285" s="95" t="n">
        <f aca="false">IF(T285&gt;0,(T285/Q285),"no data")</f>
        <v>0.834932279909707</v>
      </c>
      <c r="AH285" s="97" t="n">
        <f aca="false">(1440-((V285*W285)+(X285*Y285)+(Z285*AA285))/(V285+X285+Z285))/1440</f>
        <v>1</v>
      </c>
      <c r="AI285" s="98" t="n">
        <f aca="false">IF(T285&gt;0,(1440-((W285*V285+AS285*AT285)+(Y285*X285+AU285*AV285)+(Z285*AA285+AW285*AX285))/(V285+X285+Z285))/1440,"no data")</f>
        <v>0.882758620689655</v>
      </c>
      <c r="AJ285" s="110" t="n">
        <v>7.925</v>
      </c>
      <c r="AK285" s="230" t="n">
        <v>127.71</v>
      </c>
      <c r="AL285" s="101" t="n">
        <f aca="false">AJ285*AK285</f>
        <v>1012.10175</v>
      </c>
      <c r="AM285" s="110" t="n">
        <v>25.971</v>
      </c>
      <c r="AN285" s="119" t="n">
        <v>945</v>
      </c>
      <c r="AO285" s="103" t="n">
        <f aca="false">AM285*AN285</f>
        <v>24542.595</v>
      </c>
      <c r="AP285" s="104" t="n">
        <f aca="false">IF(T285&gt;0,((((AJ285*AK285)+(AM285*AN285))/(T285*1000))*1000000),"no data")</f>
        <v>8636.26115241636</v>
      </c>
      <c r="AQ285" s="101" t="n">
        <f aca="false">R285/24</f>
        <v>125.916666666667</v>
      </c>
      <c r="AR285" s="101"/>
      <c r="AS285" s="88" t="n">
        <v>0</v>
      </c>
      <c r="AT285" s="106" t="n">
        <v>0</v>
      </c>
      <c r="AU285" s="106" t="n">
        <v>0</v>
      </c>
      <c r="AV285" s="88" t="n">
        <v>0</v>
      </c>
      <c r="AW285" s="106" t="n">
        <v>17</v>
      </c>
      <c r="AX285" s="88" t="n">
        <v>1440</v>
      </c>
      <c r="AY285" s="88" t="n">
        <v>0</v>
      </c>
      <c r="BA285" s="107" t="n">
        <v>1022</v>
      </c>
      <c r="BB285" s="107" t="n">
        <v>1008</v>
      </c>
      <c r="BC285" s="107" t="n">
        <v>1027</v>
      </c>
      <c r="BD285" s="107" t="n">
        <f aca="false">BB285-BA285</f>
        <v>-14</v>
      </c>
      <c r="BE285" s="107" t="n">
        <f aca="false">AP285</f>
        <v>8636.26115241636</v>
      </c>
      <c r="BF285" s="232" t="n">
        <f aca="false">BC285/24</f>
        <v>42.7916666666667</v>
      </c>
      <c r="BG285" s="109" t="n">
        <v>0</v>
      </c>
      <c r="BH285" s="110" t="n">
        <v>0</v>
      </c>
      <c r="BI285" s="111" t="n">
        <v>24</v>
      </c>
      <c r="BJ285" s="112" t="n">
        <v>27.6</v>
      </c>
      <c r="BK285" s="112" t="n">
        <v>23.1</v>
      </c>
      <c r="BL285" s="112" t="n">
        <v>22.1</v>
      </c>
      <c r="BM285" s="289" t="n">
        <v>991.75</v>
      </c>
      <c r="BN285" s="111" t="n">
        <v>50.09</v>
      </c>
      <c r="BO285" s="113" t="n">
        <v>0.9369</v>
      </c>
      <c r="BP285" s="108" t="n">
        <v>95.4</v>
      </c>
      <c r="BQ285" s="108" t="n">
        <v>86.1</v>
      </c>
      <c r="BR285" s="111"/>
      <c r="BS285" s="107" t="n">
        <v>12700</v>
      </c>
      <c r="BT285" s="107" t="n">
        <v>12698</v>
      </c>
      <c r="BU285" s="116" t="n">
        <f aca="false">BT285-BS285</f>
        <v>-2</v>
      </c>
      <c r="BV285" s="161" t="n">
        <f aca="false">BG285+BH285</f>
        <v>0</v>
      </c>
      <c r="BW285" s="233" t="n">
        <v>0</v>
      </c>
      <c r="BX285" s="233" t="n">
        <v>0</v>
      </c>
      <c r="BY285" s="233"/>
      <c r="BZ285" s="108" t="n">
        <v>24</v>
      </c>
      <c r="CA285" s="108" t="n">
        <v>6.22</v>
      </c>
    </row>
    <row r="286" s="279" customFormat="true" ht="12.75" hidden="false" customHeight="true" outlineLevel="0" collapsed="false">
      <c r="A286" s="290" t="s">
        <v>127</v>
      </c>
      <c r="B286" s="291" t="n">
        <v>43016</v>
      </c>
      <c r="C286" s="292" t="n">
        <v>85.1</v>
      </c>
      <c r="D286" s="293" t="n">
        <v>0.58</v>
      </c>
      <c r="E286" s="294" t="n">
        <v>99</v>
      </c>
      <c r="F286" s="294" t="n">
        <v>71</v>
      </c>
      <c r="G286" s="295" t="n">
        <v>24</v>
      </c>
      <c r="H286" s="295" t="n">
        <v>0</v>
      </c>
      <c r="I286" s="295" t="n">
        <v>24</v>
      </c>
      <c r="J286" s="295" t="n">
        <v>0</v>
      </c>
      <c r="K286" s="296" t="n">
        <v>0</v>
      </c>
      <c r="L286" s="296" t="n">
        <v>0</v>
      </c>
      <c r="M286" s="296" t="n">
        <v>0</v>
      </c>
      <c r="N286" s="296" t="n">
        <v>0</v>
      </c>
      <c r="O286" s="296" t="n">
        <v>0</v>
      </c>
      <c r="P286" s="296" t="n">
        <v>0</v>
      </c>
      <c r="Q286" s="297" t="n">
        <v>3545</v>
      </c>
      <c r="R286" s="298" t="n">
        <v>3023</v>
      </c>
      <c r="S286" s="298" t="n">
        <v>3023</v>
      </c>
      <c r="T286" s="299" t="n">
        <v>2959</v>
      </c>
      <c r="U286" s="299" t="n">
        <v>3058</v>
      </c>
      <c r="V286" s="294" t="n">
        <v>42</v>
      </c>
      <c r="W286" s="294" t="n">
        <v>0</v>
      </c>
      <c r="X286" s="294" t="n">
        <v>42</v>
      </c>
      <c r="Y286" s="294" t="n">
        <v>0</v>
      </c>
      <c r="Z286" s="294" t="n">
        <v>60</v>
      </c>
      <c r="AA286" s="294" t="n">
        <v>0</v>
      </c>
      <c r="AB286" s="300" t="n">
        <f aca="false">U286-T286+AY286</f>
        <v>99</v>
      </c>
      <c r="AC286" s="301" t="n">
        <f aca="false">T286-S286</f>
        <v>-64</v>
      </c>
      <c r="AD286" s="294" t="n">
        <v>131</v>
      </c>
      <c r="AE286" s="302" t="n">
        <f aca="false">IF(AD286&gt;0, U286/(AD286*24),"no data")</f>
        <v>0.97264631043257</v>
      </c>
      <c r="AF286" s="303" t="n">
        <f aca="false">IF(Q286&gt;0,Q286/24,"no data")</f>
        <v>147.708333333333</v>
      </c>
      <c r="AG286" s="302" t="n">
        <f aca="false">IF(T286&gt;0,(T286/Q286),"no data")</f>
        <v>0.834696755994358</v>
      </c>
      <c r="AH286" s="304" t="n">
        <f aca="false">(1440-((V286*W286)+(X286*Y286)+(Z286*AA286))/(V286+X286+Z286))/1440</f>
        <v>1</v>
      </c>
      <c r="AI286" s="305" t="n">
        <f aca="false">IF(T286&gt;0,(1440-((W286*V286+AS286*AT286)+(Y286*X286+AU286*AV286)+(Z286*AA286+AW286*AX286))/(V286+X286+Z286))/1440,"no data")</f>
        <v>0.881944444444444</v>
      </c>
      <c r="AJ286" s="306" t="n">
        <v>7.91</v>
      </c>
      <c r="AK286" s="307" t="n">
        <v>127.7</v>
      </c>
      <c r="AL286" s="308" t="n">
        <f aca="false">AJ286*AK286</f>
        <v>1010.107</v>
      </c>
      <c r="AM286" s="306" t="n">
        <v>25.941</v>
      </c>
      <c r="AN286" s="119" t="n">
        <v>946</v>
      </c>
      <c r="AO286" s="309" t="n">
        <f aca="false">AM286*AN286</f>
        <v>24540.186</v>
      </c>
      <c r="AP286" s="310" t="n">
        <f aca="false">IF(T286&gt;0,((((AJ286*AK286)+(AM286*AN286))/(T286*1000))*1000000),"no data")</f>
        <v>8634.77289624873</v>
      </c>
      <c r="AQ286" s="311" t="n">
        <f aca="false">R286/24</f>
        <v>125.958333333333</v>
      </c>
      <c r="AR286" s="311"/>
      <c r="AS286" s="312" t="n">
        <v>0</v>
      </c>
      <c r="AT286" s="294" t="n">
        <v>0</v>
      </c>
      <c r="AU286" s="313" t="n">
        <v>0</v>
      </c>
      <c r="AV286" s="313" t="n">
        <v>0</v>
      </c>
      <c r="AW286" s="294" t="n">
        <v>17</v>
      </c>
      <c r="AX286" s="313" t="n">
        <v>1440</v>
      </c>
      <c r="AY286" s="294" t="n">
        <v>0</v>
      </c>
      <c r="AZ286" s="0"/>
      <c r="BA286" s="294" t="n">
        <v>1019</v>
      </c>
      <c r="BB286" s="294" t="n">
        <v>1012</v>
      </c>
      <c r="BC286" s="294" t="n">
        <v>1027</v>
      </c>
      <c r="BD286" s="314" t="n">
        <f aca="false">BB286-BA286</f>
        <v>-7</v>
      </c>
      <c r="BE286" s="315" t="n">
        <f aca="false">AP286</f>
        <v>8634.77289624873</v>
      </c>
      <c r="BF286" s="316" t="n">
        <f aca="false">BC286/24</f>
        <v>42.7916666666667</v>
      </c>
      <c r="BG286" s="317" t="n">
        <v>0</v>
      </c>
      <c r="BH286" s="318" t="n">
        <v>0</v>
      </c>
      <c r="BI286" s="316" t="n">
        <v>24</v>
      </c>
      <c r="BJ286" s="314" t="n">
        <v>27.52</v>
      </c>
      <c r="BK286" s="314" t="n">
        <v>23.05</v>
      </c>
      <c r="BL286" s="314" t="n">
        <v>22.04</v>
      </c>
      <c r="BM286" s="314" t="n">
        <v>990.38</v>
      </c>
      <c r="BN286" s="316" t="n">
        <v>50.11</v>
      </c>
      <c r="BO286" s="319" t="n">
        <v>0.937</v>
      </c>
      <c r="BP286" s="316" t="n">
        <v>95.24</v>
      </c>
      <c r="BQ286" s="316" t="n">
        <v>86.13</v>
      </c>
      <c r="BR286" s="320"/>
      <c r="BS286" s="314" t="n">
        <v>12674</v>
      </c>
      <c r="BT286" s="314" t="n">
        <v>12649</v>
      </c>
      <c r="BU286" s="321" t="n">
        <f aca="false">BT286-BS286</f>
        <v>-25</v>
      </c>
      <c r="BV286" s="288" t="n">
        <f aca="false">BG286+BH286</f>
        <v>0</v>
      </c>
      <c r="BW286" s="322" t="n">
        <v>0</v>
      </c>
      <c r="BX286" s="322" t="n">
        <v>0</v>
      </c>
      <c r="BY286" s="322"/>
      <c r="BZ286" s="316" t="n">
        <v>24</v>
      </c>
      <c r="CA286" s="316" t="n">
        <v>6.47</v>
      </c>
    </row>
    <row r="287" customFormat="false" ht="13.8" hidden="false" customHeight="false" outlineLevel="0" collapsed="false">
      <c r="A287" s="290"/>
      <c r="B287" s="291" t="n">
        <v>43017</v>
      </c>
      <c r="C287" s="323" t="n">
        <v>84.2</v>
      </c>
      <c r="D287" s="324" t="n">
        <v>0.619</v>
      </c>
      <c r="E287" s="325" t="n">
        <v>99</v>
      </c>
      <c r="F287" s="325" t="n">
        <v>74</v>
      </c>
      <c r="G287" s="326" t="n">
        <v>24</v>
      </c>
      <c r="H287" s="326" t="n">
        <v>0</v>
      </c>
      <c r="I287" s="326" t="n">
        <v>24</v>
      </c>
      <c r="J287" s="326" t="n">
        <v>0</v>
      </c>
      <c r="K287" s="327" t="n">
        <v>0</v>
      </c>
      <c r="L287" s="327" t="n">
        <v>0</v>
      </c>
      <c r="M287" s="327" t="n">
        <v>0</v>
      </c>
      <c r="N287" s="327" t="n">
        <v>0</v>
      </c>
      <c r="O287" s="327" t="n">
        <v>12</v>
      </c>
      <c r="P287" s="327" t="n">
        <v>0</v>
      </c>
      <c r="Q287" s="328" t="n">
        <v>3559</v>
      </c>
      <c r="R287" s="329" t="n">
        <v>3217</v>
      </c>
      <c r="S287" s="329" t="n">
        <v>3217</v>
      </c>
      <c r="T287" s="330" t="n">
        <v>3143</v>
      </c>
      <c r="U287" s="330" t="n">
        <v>3247</v>
      </c>
      <c r="V287" s="325" t="n">
        <v>42</v>
      </c>
      <c r="W287" s="325" t="n">
        <v>0</v>
      </c>
      <c r="X287" s="325" t="n">
        <v>42</v>
      </c>
      <c r="Y287" s="325" t="n">
        <v>0</v>
      </c>
      <c r="Z287" s="325" t="n">
        <v>60</v>
      </c>
      <c r="AA287" s="325" t="n">
        <v>0</v>
      </c>
      <c r="AB287" s="331" t="n">
        <f aca="false">U287-T287+AY287</f>
        <v>104</v>
      </c>
      <c r="AC287" s="332" t="n">
        <f aca="false">T287-S287</f>
        <v>-74</v>
      </c>
      <c r="AD287" s="325" t="n">
        <v>145</v>
      </c>
      <c r="AE287" s="333" t="n">
        <f aca="false">IF(AD287&gt;0, U287/(AD287*24),"no data")</f>
        <v>0.933045977011494</v>
      </c>
      <c r="AF287" s="334" t="n">
        <f aca="false">IF(Q287&gt;0,Q287/24,"no data")</f>
        <v>148.291666666667</v>
      </c>
      <c r="AG287" s="333" t="n">
        <f aca="false">IF(T287&gt;0,(T287/Q287),"no data")</f>
        <v>0.88311323405451</v>
      </c>
      <c r="AH287" s="335" t="n">
        <f aca="false">(1440-((V287*W287)+(X287*Y287)+(Z287*AA287))/(V287+X287+Z287))/1440</f>
        <v>1</v>
      </c>
      <c r="AI287" s="336" t="n">
        <f aca="false">IF(T287&gt;0,(1440-((W287*V287+AS287*AT287)+(Y287*X287+AU287*AV287)+(Z287*AA287+AW287*AX287))/(V287+X287+Z287))/1440,"no data")</f>
        <v>0.940972222222222</v>
      </c>
      <c r="AJ287" s="306" t="n">
        <v>7.905</v>
      </c>
      <c r="AK287" s="337" t="n">
        <v>127.55</v>
      </c>
      <c r="AL287" s="338" t="n">
        <f aca="false">AJ287*AK287</f>
        <v>1008.28275</v>
      </c>
      <c r="AM287" s="306" t="n">
        <v>28.141</v>
      </c>
      <c r="AN287" s="119" t="n">
        <v>947</v>
      </c>
      <c r="AO287" s="339" t="n">
        <f aca="false">AM287*AN287</f>
        <v>26649.527</v>
      </c>
      <c r="AP287" s="340" t="n">
        <f aca="false">IF(T287&gt;0,((((AJ287*AK287)+(AM287*AN287))/(T287*1000))*1000000),"no data")</f>
        <v>8799.8122017181</v>
      </c>
      <c r="AQ287" s="341" t="n">
        <f aca="false">R287/24</f>
        <v>134.041666666667</v>
      </c>
      <c r="AR287" s="341"/>
      <c r="AS287" s="342" t="n">
        <v>0</v>
      </c>
      <c r="AT287" s="325" t="n">
        <v>0</v>
      </c>
      <c r="AU287" s="343" t="n">
        <v>0</v>
      </c>
      <c r="AV287" s="343" t="n">
        <v>0</v>
      </c>
      <c r="AW287" s="325" t="n">
        <v>17</v>
      </c>
      <c r="AX287" s="343" t="n">
        <v>720</v>
      </c>
      <c r="AY287" s="325" t="n">
        <v>0</v>
      </c>
      <c r="BA287" s="325" t="n">
        <v>1011</v>
      </c>
      <c r="BB287" s="325" t="n">
        <v>1005</v>
      </c>
      <c r="BC287" s="325" t="n">
        <v>1231</v>
      </c>
      <c r="BD287" s="344" t="n">
        <f aca="false">BB287-BA287</f>
        <v>-6</v>
      </c>
      <c r="BE287" s="345" t="n">
        <f aca="false">AP287</f>
        <v>8799.8122017181</v>
      </c>
      <c r="BF287" s="346" t="n">
        <f aca="false">BC287/24</f>
        <v>51.2916666666667</v>
      </c>
      <c r="BG287" s="347" t="n">
        <v>1.179</v>
      </c>
      <c r="BH287" s="288" t="n">
        <v>1.179</v>
      </c>
      <c r="BI287" s="346" t="n">
        <v>22.8</v>
      </c>
      <c r="BJ287" s="344" t="n">
        <v>27.34</v>
      </c>
      <c r="BK287" s="344" t="n">
        <v>23.05</v>
      </c>
      <c r="BL287" s="344" t="n">
        <v>22.09</v>
      </c>
      <c r="BM287" s="344" t="n">
        <v>990.63</v>
      </c>
      <c r="BN287" s="344" t="n">
        <v>50.1</v>
      </c>
      <c r="BO287" s="348" t="n">
        <v>0.9379</v>
      </c>
      <c r="BP287" s="346" t="n">
        <v>94.76</v>
      </c>
      <c r="BQ287" s="346" t="n">
        <v>86.22</v>
      </c>
      <c r="BR287" s="349"/>
      <c r="BS287" s="344" t="n">
        <v>12728</v>
      </c>
      <c r="BT287" s="344" t="n">
        <v>12689</v>
      </c>
      <c r="BU287" s="350" t="n">
        <f aca="false">BT287-BS287</f>
        <v>-39</v>
      </c>
      <c r="BV287" s="288" t="n">
        <f aca="false">BG287+BH287</f>
        <v>2.358</v>
      </c>
      <c r="BW287" s="346" t="n">
        <v>12</v>
      </c>
      <c r="BX287" s="351" t="n">
        <v>12</v>
      </c>
      <c r="BY287" s="351"/>
      <c r="BZ287" s="351" t="n">
        <v>22.75</v>
      </c>
      <c r="CA287" s="351" t="n">
        <v>6.25</v>
      </c>
    </row>
    <row r="288" customFormat="false" ht="13.8" hidden="false" customHeight="false" outlineLevel="0" collapsed="false">
      <c r="A288" s="290"/>
      <c r="B288" s="291" t="n">
        <v>43018</v>
      </c>
      <c r="C288" s="323" t="n">
        <v>84.7</v>
      </c>
      <c r="D288" s="324" t="n">
        <v>0.623</v>
      </c>
      <c r="E288" s="325" t="n">
        <v>99</v>
      </c>
      <c r="F288" s="325" t="n">
        <v>75</v>
      </c>
      <c r="G288" s="326" t="n">
        <v>24</v>
      </c>
      <c r="H288" s="326" t="n">
        <v>0</v>
      </c>
      <c r="I288" s="326" t="n">
        <v>24</v>
      </c>
      <c r="J288" s="326" t="n">
        <v>0</v>
      </c>
      <c r="K288" s="327" t="n">
        <v>0</v>
      </c>
      <c r="L288" s="327" t="n">
        <v>0</v>
      </c>
      <c r="M288" s="327" t="n">
        <v>0</v>
      </c>
      <c r="N288" s="327" t="n">
        <v>0</v>
      </c>
      <c r="O288" s="327" t="n">
        <v>12</v>
      </c>
      <c r="P288" s="327" t="n">
        <v>0</v>
      </c>
      <c r="Q288" s="328" t="n">
        <v>3550</v>
      </c>
      <c r="R288" s="329" t="n">
        <v>3216</v>
      </c>
      <c r="S288" s="329" t="n">
        <v>3216</v>
      </c>
      <c r="T288" s="330" t="n">
        <v>3139</v>
      </c>
      <c r="U288" s="330" t="n">
        <v>3247</v>
      </c>
      <c r="V288" s="325" t="n">
        <v>42</v>
      </c>
      <c r="W288" s="325" t="n">
        <v>0</v>
      </c>
      <c r="X288" s="325" t="n">
        <v>42</v>
      </c>
      <c r="Y288" s="325" t="n">
        <v>0</v>
      </c>
      <c r="Z288" s="325" t="n">
        <v>60</v>
      </c>
      <c r="AA288" s="325" t="n">
        <v>0</v>
      </c>
      <c r="AB288" s="331" t="n">
        <f aca="false">U288-T288+AY288</f>
        <v>108</v>
      </c>
      <c r="AC288" s="332" t="n">
        <f aca="false">T288-S288</f>
        <v>-77</v>
      </c>
      <c r="AD288" s="325" t="n">
        <v>145</v>
      </c>
      <c r="AE288" s="333" t="n">
        <f aca="false">IF(AD288&gt;0, U288/(AD288*24),"no data")</f>
        <v>0.933045977011494</v>
      </c>
      <c r="AF288" s="334" t="n">
        <f aca="false">IF(Q288&gt;0,Q288/24,"no data")</f>
        <v>147.916666666667</v>
      </c>
      <c r="AG288" s="333" t="n">
        <f aca="false">IF(T288&gt;0,(T288/Q288),"no data")</f>
        <v>0.884225352112676</v>
      </c>
      <c r="AH288" s="335" t="n">
        <f aca="false">(1440-((V288*W288)+(X288*Y288)+(Z288*AA288))/(V288+X288+Z288))/1440</f>
        <v>1</v>
      </c>
      <c r="AI288" s="336" t="n">
        <f aca="false">IF(T288&gt;0,(1440-((W288*V288+AS288*AT288)+(Y288*X288+AU288*AV288)+(Z288*AA288+AW288*AX288))/(V288+X288+Z288))/1440,"no data")</f>
        <v>0.940972222222222</v>
      </c>
      <c r="AJ288" s="306" t="n">
        <v>7.901</v>
      </c>
      <c r="AK288" s="337" t="n">
        <v>126.62</v>
      </c>
      <c r="AL288" s="338" t="n">
        <f aca="false">AJ288*AK288</f>
        <v>1000.42462</v>
      </c>
      <c r="AM288" s="306" t="n">
        <v>28.141</v>
      </c>
      <c r="AN288" s="119" t="n">
        <v>946</v>
      </c>
      <c r="AO288" s="339" t="n">
        <f aca="false">AM288*AN288</f>
        <v>26621.386</v>
      </c>
      <c r="AP288" s="340" t="n">
        <f aca="false">IF(T288&gt;0,((((AJ288*AK288)+(AM288*AN288))/(T288*1000))*1000000),"no data")</f>
        <v>8799.55738133164</v>
      </c>
      <c r="AQ288" s="345" t="n">
        <f aca="false">R288/24</f>
        <v>134</v>
      </c>
      <c r="AR288" s="345"/>
      <c r="AS288" s="352" t="n">
        <v>0</v>
      </c>
      <c r="AT288" s="325" t="n">
        <v>0</v>
      </c>
      <c r="AU288" s="343" t="n">
        <v>0</v>
      </c>
      <c r="AV288" s="343" t="n">
        <v>0</v>
      </c>
      <c r="AW288" s="325" t="n">
        <v>17</v>
      </c>
      <c r="AX288" s="343" t="n">
        <v>720</v>
      </c>
      <c r="AY288" s="325" t="n">
        <v>0</v>
      </c>
      <c r="BA288" s="325" t="n">
        <v>1009</v>
      </c>
      <c r="BB288" s="325" t="n">
        <v>1004</v>
      </c>
      <c r="BC288" s="325" t="n">
        <v>1234</v>
      </c>
      <c r="BD288" s="344" t="n">
        <f aca="false">BB288-BA288</f>
        <v>-5</v>
      </c>
      <c r="BE288" s="345" t="n">
        <f aca="false">AP288</f>
        <v>8799.55738133164</v>
      </c>
      <c r="BF288" s="346" t="n">
        <f aca="false">BC288/24</f>
        <v>51.4166666666667</v>
      </c>
      <c r="BG288" s="347" t="n">
        <v>1.215</v>
      </c>
      <c r="BH288" s="288" t="n">
        <v>1.223</v>
      </c>
      <c r="BI288" s="346" t="n">
        <v>24</v>
      </c>
      <c r="BJ288" s="344" t="n">
        <v>27.33</v>
      </c>
      <c r="BK288" s="344" t="n">
        <v>22.95</v>
      </c>
      <c r="BL288" s="344" t="n">
        <v>22.03</v>
      </c>
      <c r="BM288" s="344" t="n">
        <v>990.46</v>
      </c>
      <c r="BN288" s="344" t="n">
        <v>50.11</v>
      </c>
      <c r="BO288" s="348" t="n">
        <v>0.9375</v>
      </c>
      <c r="BP288" s="346" t="n">
        <v>95.14</v>
      </c>
      <c r="BQ288" s="346" t="n">
        <v>86.24</v>
      </c>
      <c r="BR288" s="349"/>
      <c r="BS288" s="344" t="n">
        <v>12725</v>
      </c>
      <c r="BT288" s="344" t="n">
        <v>12692</v>
      </c>
      <c r="BU288" s="350" t="n">
        <f aca="false">BT288-BS288</f>
        <v>-33</v>
      </c>
      <c r="BV288" s="288" t="n">
        <f aca="false">BG288+BH288</f>
        <v>2.438</v>
      </c>
      <c r="BW288" s="346" t="n">
        <v>12</v>
      </c>
      <c r="BX288" s="346" t="n">
        <v>12</v>
      </c>
      <c r="BY288" s="346"/>
      <c r="BZ288" s="346" t="n">
        <v>24</v>
      </c>
      <c r="CA288" s="346" t="n">
        <v>6.05</v>
      </c>
    </row>
    <row r="289" customFormat="false" ht="13.8" hidden="false" customHeight="false" outlineLevel="0" collapsed="false">
      <c r="A289" s="290"/>
      <c r="B289" s="291" t="n">
        <v>43019</v>
      </c>
      <c r="C289" s="323" t="n">
        <v>84.67</v>
      </c>
      <c r="D289" s="324" t="n">
        <v>0.6355</v>
      </c>
      <c r="E289" s="353" t="n">
        <v>95</v>
      </c>
      <c r="F289" s="353" t="n">
        <v>73</v>
      </c>
      <c r="G289" s="326" t="n">
        <v>24</v>
      </c>
      <c r="H289" s="326" t="n">
        <v>0</v>
      </c>
      <c r="I289" s="326" t="n">
        <v>24</v>
      </c>
      <c r="J289" s="326" t="n">
        <v>0</v>
      </c>
      <c r="K289" s="327" t="n">
        <v>0</v>
      </c>
      <c r="L289" s="327" t="n">
        <v>0</v>
      </c>
      <c r="M289" s="327" t="n">
        <v>0</v>
      </c>
      <c r="N289" s="327" t="n">
        <v>0</v>
      </c>
      <c r="O289" s="327" t="n">
        <v>12</v>
      </c>
      <c r="P289" s="327" t="n">
        <v>0</v>
      </c>
      <c r="Q289" s="328" t="n">
        <v>3549</v>
      </c>
      <c r="R289" s="329" t="n">
        <v>3207</v>
      </c>
      <c r="S289" s="329" t="n">
        <v>3207</v>
      </c>
      <c r="T289" s="330" t="n">
        <v>3132</v>
      </c>
      <c r="U289" s="330" t="n">
        <v>3237</v>
      </c>
      <c r="V289" s="325" t="n">
        <v>42</v>
      </c>
      <c r="W289" s="353" t="n">
        <v>0</v>
      </c>
      <c r="X289" s="353" t="n">
        <v>42</v>
      </c>
      <c r="Y289" s="353" t="n">
        <v>0</v>
      </c>
      <c r="Z289" s="353" t="n">
        <v>60</v>
      </c>
      <c r="AA289" s="353" t="n">
        <v>0</v>
      </c>
      <c r="AB289" s="331" t="n">
        <f aca="false">U289-T289+AY289</f>
        <v>105</v>
      </c>
      <c r="AC289" s="332" t="n">
        <f aca="false">T289-S289</f>
        <v>-75</v>
      </c>
      <c r="AD289" s="325" t="n">
        <v>143</v>
      </c>
      <c r="AE289" s="333" t="n">
        <f aca="false">IF(AD289&gt;0, U289/(AD289*24),"no data")</f>
        <v>0.943181818181818</v>
      </c>
      <c r="AF289" s="334" t="n">
        <f aca="false">IF(Q289&gt;0,Q289/24,"no data")</f>
        <v>147.875</v>
      </c>
      <c r="AG289" s="333" t="n">
        <f aca="false">IF(T289&gt;0,(T289/Q289),"no data")</f>
        <v>0.882502113271344</v>
      </c>
      <c r="AH289" s="335" t="n">
        <f aca="false">(1440-((V289*W289)+(X289*Y289)+(Z289*AA289))/(V289+X289+Z289))/1440</f>
        <v>1</v>
      </c>
      <c r="AI289" s="336" t="n">
        <f aca="false">IF(T289&gt;0,(1440-((W289*V289+AS289*AT289)+(Y289*X289+AU289*AV289)+(Z289*AA289+AW289*AX289))/(V289+X289+Z289))/1440,"no data")</f>
        <v>0.940972222222222</v>
      </c>
      <c r="AJ289" s="306" t="n">
        <v>7.93</v>
      </c>
      <c r="AK289" s="337" t="n">
        <v>133.19</v>
      </c>
      <c r="AL289" s="338" t="n">
        <f aca="false">AJ289*AK289</f>
        <v>1056.1967</v>
      </c>
      <c r="AM289" s="306" t="n">
        <v>27.994</v>
      </c>
      <c r="AN289" s="119" t="n">
        <v>946.5774</v>
      </c>
      <c r="AO289" s="339" t="n">
        <f aca="false">AM289*AN289</f>
        <v>26498.4877356</v>
      </c>
      <c r="AP289" s="340" t="n">
        <f aca="false">IF(T289&gt;0,((((AJ289*AK289)+(AM289*AN289))/(T289*1000))*1000000),"no data")</f>
        <v>8797.79196538953</v>
      </c>
      <c r="AQ289" s="338" t="n">
        <f aca="false">R289/24</f>
        <v>133.625</v>
      </c>
      <c r="AR289" s="338"/>
      <c r="AS289" s="325" t="n">
        <v>0</v>
      </c>
      <c r="AT289" s="343" t="n">
        <v>0</v>
      </c>
      <c r="AU289" s="343" t="n">
        <v>0</v>
      </c>
      <c r="AV289" s="325" t="n">
        <v>0</v>
      </c>
      <c r="AW289" s="343" t="n">
        <v>17</v>
      </c>
      <c r="AX289" s="325" t="n">
        <v>720</v>
      </c>
      <c r="AY289" s="325" t="n">
        <v>0</v>
      </c>
      <c r="BA289" s="344" t="n">
        <v>1008</v>
      </c>
      <c r="BB289" s="344" t="n">
        <v>1001</v>
      </c>
      <c r="BC289" s="354" t="n">
        <v>1228</v>
      </c>
      <c r="BD289" s="344" t="n">
        <f aca="false">BB289-BA289</f>
        <v>-7</v>
      </c>
      <c r="BE289" s="346" t="n">
        <f aca="false">AP289</f>
        <v>8797.79196538953</v>
      </c>
      <c r="BF289" s="346" t="n">
        <f aca="false">BC289/24</f>
        <v>51.1666666666667</v>
      </c>
      <c r="BG289" s="347" t="n">
        <v>1.187</v>
      </c>
      <c r="BH289" s="288" t="n">
        <v>1.192</v>
      </c>
      <c r="BI289" s="346" t="n">
        <v>24</v>
      </c>
      <c r="BJ289" s="344" t="n">
        <v>27.29</v>
      </c>
      <c r="BK289" s="344" t="n">
        <v>22.88</v>
      </c>
      <c r="BL289" s="344" t="n">
        <v>22.27</v>
      </c>
      <c r="BM289" s="344" t="n">
        <v>990.8</v>
      </c>
      <c r="BN289" s="344" t="n">
        <v>50.11</v>
      </c>
      <c r="BO289" s="348" t="n">
        <v>0.935</v>
      </c>
      <c r="BP289" s="346" t="n">
        <v>95.44</v>
      </c>
      <c r="BQ289" s="346" t="n">
        <v>86.23</v>
      </c>
      <c r="BR289" s="349"/>
      <c r="BS289" s="344" t="n">
        <v>12721</v>
      </c>
      <c r="BT289" s="344" t="n">
        <v>12690</v>
      </c>
      <c r="BU289" s="350" t="n">
        <f aca="false">BT289-BS289</f>
        <v>-31</v>
      </c>
      <c r="BV289" s="288" t="n">
        <f aca="false">BG289+BH289</f>
        <v>2.379</v>
      </c>
      <c r="BW289" s="346" t="n">
        <v>12</v>
      </c>
      <c r="BX289" s="346" t="n">
        <v>12</v>
      </c>
      <c r="BY289" s="346"/>
      <c r="BZ289" s="346" t="n">
        <v>24</v>
      </c>
      <c r="CA289" s="346" t="n">
        <v>6.47</v>
      </c>
    </row>
    <row r="290" customFormat="false" ht="13.8" hidden="false" customHeight="false" outlineLevel="0" collapsed="false">
      <c r="A290" s="290"/>
      <c r="B290" s="291" t="n">
        <v>43020</v>
      </c>
      <c r="C290" s="323" t="n">
        <v>84.46</v>
      </c>
      <c r="D290" s="324" t="n">
        <v>0.6393</v>
      </c>
      <c r="E290" s="325" t="n">
        <v>95</v>
      </c>
      <c r="F290" s="325" t="n">
        <v>74</v>
      </c>
      <c r="G290" s="325" t="n">
        <v>24</v>
      </c>
      <c r="H290" s="325" t="n">
        <v>0</v>
      </c>
      <c r="I290" s="325" t="n">
        <v>24</v>
      </c>
      <c r="J290" s="325" t="n">
        <v>0</v>
      </c>
      <c r="K290" s="327" t="n">
        <v>0</v>
      </c>
      <c r="L290" s="327" t="n">
        <v>0</v>
      </c>
      <c r="M290" s="327" t="n">
        <v>0</v>
      </c>
      <c r="N290" s="327" t="n">
        <v>0</v>
      </c>
      <c r="O290" s="327" t="n">
        <v>12</v>
      </c>
      <c r="P290" s="327" t="n">
        <v>0</v>
      </c>
      <c r="Q290" s="328" t="n">
        <v>3554</v>
      </c>
      <c r="R290" s="329" t="n">
        <v>3192</v>
      </c>
      <c r="S290" s="329" t="n">
        <v>3192</v>
      </c>
      <c r="T290" s="330" t="n">
        <v>3121</v>
      </c>
      <c r="U290" s="330" t="n">
        <v>3226</v>
      </c>
      <c r="V290" s="325" t="n">
        <v>42</v>
      </c>
      <c r="W290" s="325" t="n">
        <v>0</v>
      </c>
      <c r="X290" s="325" t="n">
        <v>42</v>
      </c>
      <c r="Y290" s="325" t="n">
        <v>0</v>
      </c>
      <c r="Z290" s="325" t="n">
        <v>60</v>
      </c>
      <c r="AA290" s="325" t="n">
        <v>0</v>
      </c>
      <c r="AB290" s="331" t="n">
        <f aca="false">U290-T290+AY290</f>
        <v>105</v>
      </c>
      <c r="AC290" s="332" t="n">
        <f aca="false">T290-S290</f>
        <v>-71</v>
      </c>
      <c r="AD290" s="325" t="n">
        <v>143</v>
      </c>
      <c r="AE290" s="333" t="n">
        <f aca="false">IF(AD290&gt;0, U290/(AD290*24),"no data")</f>
        <v>0.93997668997669</v>
      </c>
      <c r="AF290" s="334" t="n">
        <f aca="false">IF(Q290&gt;0,Q290/24,"no data")</f>
        <v>148.083333333333</v>
      </c>
      <c r="AG290" s="333" t="n">
        <f aca="false">IF(T290&gt;0,(T290/Q290),"no data")</f>
        <v>0.87816544738323</v>
      </c>
      <c r="AH290" s="335" t="n">
        <f aca="false">(1440-((V290*W290)+(X290*Y290)+(Z290*AA290))/(V290+X290+Z290))/1440</f>
        <v>1</v>
      </c>
      <c r="AI290" s="336" t="n">
        <f aca="false">IF(T290&gt;0,(1440-((W290*V290+AS290*AT290)+(Y290*X290+AU290*AV290)+(Z290*AA290+AW290*AX290))/(V290+X290+Z290))/1440,"no data")</f>
        <v>0.940972222222222</v>
      </c>
      <c r="AJ290" s="306" t="n">
        <v>7.911</v>
      </c>
      <c r="AK290" s="337" t="n">
        <v>131.11</v>
      </c>
      <c r="AL290" s="338" t="n">
        <f aca="false">AJ290*AK290</f>
        <v>1037.21121</v>
      </c>
      <c r="AM290" s="306" t="n">
        <v>27.849</v>
      </c>
      <c r="AN290" s="119" t="n">
        <v>948.592</v>
      </c>
      <c r="AO290" s="339" t="n">
        <f aca="false">AM290*AN290</f>
        <v>26417.338608</v>
      </c>
      <c r="AP290" s="340" t="n">
        <f aca="false">IF(T290&gt;0,((((AJ290*AK290)+(AM290*AN290))/(T290*1000))*1000000),"no data")</f>
        <v>8796.71573790452</v>
      </c>
      <c r="AQ290" s="338" t="n">
        <f aca="false">R290/24</f>
        <v>133</v>
      </c>
      <c r="AR290" s="338"/>
      <c r="AS290" s="325" t="n">
        <v>0</v>
      </c>
      <c r="AT290" s="325" t="n">
        <v>0</v>
      </c>
      <c r="AU290" s="325" t="n">
        <v>0</v>
      </c>
      <c r="AV290" s="325" t="n">
        <v>0</v>
      </c>
      <c r="AW290" s="325" t="n">
        <v>17</v>
      </c>
      <c r="AX290" s="325" t="n">
        <v>720</v>
      </c>
      <c r="AY290" s="325" t="n">
        <v>0</v>
      </c>
      <c r="BA290" s="344" t="n">
        <v>1007</v>
      </c>
      <c r="BB290" s="344" t="n">
        <v>1001</v>
      </c>
      <c r="BC290" s="344" t="n">
        <v>1218</v>
      </c>
      <c r="BD290" s="344" t="n">
        <f aca="false">BB290-BA290</f>
        <v>-6</v>
      </c>
      <c r="BE290" s="346" t="n">
        <f aca="false">AP290</f>
        <v>8796.71573790452</v>
      </c>
      <c r="BF290" s="346" t="n">
        <f aca="false">BC290/24</f>
        <v>50.75</v>
      </c>
      <c r="BG290" s="347" t="n">
        <v>1.139</v>
      </c>
      <c r="BH290" s="288" t="n">
        <v>1.143</v>
      </c>
      <c r="BI290" s="346" t="n">
        <v>24</v>
      </c>
      <c r="BJ290" s="344" t="n">
        <v>27.19</v>
      </c>
      <c r="BK290" s="344" t="n">
        <v>22.8</v>
      </c>
      <c r="BL290" s="344" t="n">
        <v>22.18</v>
      </c>
      <c r="BM290" s="344" t="n">
        <v>990.75</v>
      </c>
      <c r="BN290" s="344" t="n">
        <v>50.11</v>
      </c>
      <c r="BO290" s="348" t="n">
        <v>0.9357</v>
      </c>
      <c r="BP290" s="346" t="n">
        <v>95.48</v>
      </c>
      <c r="BQ290" s="346" t="n">
        <v>86.18</v>
      </c>
      <c r="BR290" s="349"/>
      <c r="BS290" s="344" t="n">
        <v>12686</v>
      </c>
      <c r="BT290" s="344" t="n">
        <v>12637</v>
      </c>
      <c r="BU290" s="350" t="n">
        <f aca="false">BT290-BS290</f>
        <v>-49</v>
      </c>
      <c r="BV290" s="288" t="n">
        <f aca="false">BG290+BH290</f>
        <v>2.282</v>
      </c>
      <c r="BW290" s="346" t="n">
        <v>12</v>
      </c>
      <c r="BX290" s="346" t="n">
        <v>12</v>
      </c>
      <c r="BY290" s="346"/>
      <c r="BZ290" s="346" t="n">
        <v>24</v>
      </c>
      <c r="CA290" s="346" t="n">
        <v>5.97</v>
      </c>
    </row>
    <row r="291" customFormat="false" ht="13.8" hidden="false" customHeight="false" outlineLevel="0" collapsed="false">
      <c r="A291" s="290"/>
      <c r="B291" s="291" t="n">
        <v>43021</v>
      </c>
      <c r="C291" s="323" t="n">
        <v>84.01</v>
      </c>
      <c r="D291" s="324" t="n">
        <v>0.5877</v>
      </c>
      <c r="E291" s="325" t="n">
        <v>95</v>
      </c>
      <c r="F291" s="325" t="n">
        <v>74</v>
      </c>
      <c r="G291" s="325" t="n">
        <v>24</v>
      </c>
      <c r="H291" s="325" t="n">
        <v>0</v>
      </c>
      <c r="I291" s="325" t="n">
        <v>24</v>
      </c>
      <c r="J291" s="325" t="n">
        <v>0</v>
      </c>
      <c r="K291" s="327" t="n">
        <v>0</v>
      </c>
      <c r="L291" s="327" t="n">
        <v>0</v>
      </c>
      <c r="M291" s="327" t="n">
        <v>0</v>
      </c>
      <c r="N291" s="327" t="n">
        <v>0</v>
      </c>
      <c r="O291" s="327" t="n">
        <v>12</v>
      </c>
      <c r="P291" s="327" t="n">
        <v>0</v>
      </c>
      <c r="Q291" s="328" t="n">
        <v>3559</v>
      </c>
      <c r="R291" s="329" t="n">
        <v>3217</v>
      </c>
      <c r="S291" s="329" t="n">
        <v>3217</v>
      </c>
      <c r="T291" s="330" t="n">
        <v>3147</v>
      </c>
      <c r="U291" s="330" t="n">
        <v>3253</v>
      </c>
      <c r="V291" s="325" t="n">
        <v>42</v>
      </c>
      <c r="W291" s="325" t="n">
        <v>0</v>
      </c>
      <c r="X291" s="325" t="n">
        <v>42</v>
      </c>
      <c r="Y291" s="325" t="n">
        <v>0</v>
      </c>
      <c r="Z291" s="325" t="n">
        <v>60</v>
      </c>
      <c r="AA291" s="325" t="n">
        <v>0</v>
      </c>
      <c r="AB291" s="331" t="n">
        <f aca="false">U291-T291+AY291</f>
        <v>106</v>
      </c>
      <c r="AC291" s="332" t="n">
        <f aca="false">T291-S291</f>
        <v>-70</v>
      </c>
      <c r="AD291" s="325" t="n">
        <v>145</v>
      </c>
      <c r="AE291" s="333" t="n">
        <f aca="false">IF(AD291&gt;0, U291/(AD291*24),"no data")</f>
        <v>0.934770114942529</v>
      </c>
      <c r="AF291" s="334" t="n">
        <f aca="false">IF(Q291&gt;0,Q291/24,"no data")</f>
        <v>148.291666666667</v>
      </c>
      <c r="AG291" s="333" t="n">
        <f aca="false">IF(T291&gt;0,(T291/Q291),"no data")</f>
        <v>0.884237145265524</v>
      </c>
      <c r="AH291" s="335" t="n">
        <f aca="false">(1440-((V291*W291)+(X291*Y291)+(Z291*AA291))/(V291+X291+Z291))/1440</f>
        <v>1</v>
      </c>
      <c r="AI291" s="336" t="n">
        <f aca="false">IF(T291&gt;0,(1440-((W291*V291+AS291*AT291)+(Y291*X291+AU291*AV291)+(Z291*AA291+AW291*AX291))/(V291+X291+Z291))/1440,"no data")</f>
        <v>0.940972222222222</v>
      </c>
      <c r="AJ291" s="306" t="n">
        <v>7.9</v>
      </c>
      <c r="AK291" s="337" t="n">
        <v>127.57</v>
      </c>
      <c r="AL291" s="338" t="n">
        <f aca="false">AJ291*AK291</f>
        <v>1007.803</v>
      </c>
      <c r="AM291" s="306" t="n">
        <v>28.021</v>
      </c>
      <c r="AN291" s="119" t="n">
        <v>949</v>
      </c>
      <c r="AO291" s="339" t="n">
        <f aca="false">AM291*AN291</f>
        <v>26591.929</v>
      </c>
      <c r="AP291" s="340" t="n">
        <f aca="false">IF(T291&gt;0,((((AJ291*AK291)+(AM291*AN291))/(T291*1000))*1000000),"no data")</f>
        <v>8770.17222751827</v>
      </c>
      <c r="AQ291" s="338" t="n">
        <f aca="false">R291/24</f>
        <v>134.041666666667</v>
      </c>
      <c r="AR291" s="338"/>
      <c r="AS291" s="325" t="n">
        <v>0</v>
      </c>
      <c r="AT291" s="325" t="n">
        <v>0</v>
      </c>
      <c r="AU291" s="325" t="n">
        <v>0</v>
      </c>
      <c r="AV291" s="325" t="n">
        <v>0</v>
      </c>
      <c r="AW291" s="325" t="n">
        <v>17</v>
      </c>
      <c r="AX291" s="325" t="n">
        <v>720</v>
      </c>
      <c r="AY291" s="325" t="n">
        <v>0</v>
      </c>
      <c r="BA291" s="344" t="n">
        <v>1015</v>
      </c>
      <c r="BB291" s="344" t="n">
        <v>1010</v>
      </c>
      <c r="BC291" s="344" t="n">
        <v>1228</v>
      </c>
      <c r="BD291" s="344" t="n">
        <f aca="false">BB291-BA291</f>
        <v>-5</v>
      </c>
      <c r="BE291" s="346" t="n">
        <f aca="false">AP291</f>
        <v>8770.17222751827</v>
      </c>
      <c r="BF291" s="346" t="n">
        <f aca="false">BC291/24</f>
        <v>51.1666666666667</v>
      </c>
      <c r="BG291" s="347" t="n">
        <v>1.154</v>
      </c>
      <c r="BH291" s="288" t="n">
        <v>1.147</v>
      </c>
      <c r="BI291" s="346" t="n">
        <v>24</v>
      </c>
      <c r="BJ291" s="344" t="n">
        <v>27.34</v>
      </c>
      <c r="BK291" s="344" t="n">
        <v>22.94</v>
      </c>
      <c r="BL291" s="344" t="n">
        <v>22.21</v>
      </c>
      <c r="BM291" s="344" t="n">
        <v>988.17</v>
      </c>
      <c r="BN291" s="344" t="n">
        <v>50.15</v>
      </c>
      <c r="BO291" s="348" t="n">
        <v>0.937</v>
      </c>
      <c r="BP291" s="346" t="n">
        <v>95.11</v>
      </c>
      <c r="BQ291" s="346" t="n">
        <v>86.09</v>
      </c>
      <c r="BR291" s="349"/>
      <c r="BS291" s="344" t="n">
        <v>12657</v>
      </c>
      <c r="BT291" s="344" t="n">
        <v>12608</v>
      </c>
      <c r="BU291" s="350" t="n">
        <f aca="false">BT291-BS291</f>
        <v>-49</v>
      </c>
      <c r="BV291" s="288" t="n">
        <f aca="false">BG291+BH291</f>
        <v>2.301</v>
      </c>
      <c r="BW291" s="346" t="n">
        <v>12</v>
      </c>
      <c r="BX291" s="346" t="n">
        <v>12</v>
      </c>
      <c r="BY291" s="346"/>
      <c r="BZ291" s="346" t="n">
        <v>24</v>
      </c>
      <c r="CA291" s="346" t="n">
        <v>6.63</v>
      </c>
    </row>
    <row r="292" customFormat="false" ht="13.8" hidden="false" customHeight="false" outlineLevel="0" collapsed="false">
      <c r="A292" s="290"/>
      <c r="B292" s="291" t="n">
        <v>43022</v>
      </c>
      <c r="C292" s="323" t="n">
        <v>83</v>
      </c>
      <c r="D292" s="324" t="n">
        <v>0.6</v>
      </c>
      <c r="E292" s="325" t="n">
        <v>96</v>
      </c>
      <c r="F292" s="325" t="n">
        <v>73</v>
      </c>
      <c r="G292" s="325" t="n">
        <v>24</v>
      </c>
      <c r="H292" s="325" t="n">
        <v>0</v>
      </c>
      <c r="I292" s="325" t="n">
        <v>24</v>
      </c>
      <c r="J292" s="325" t="n">
        <v>0</v>
      </c>
      <c r="K292" s="325" t="n">
        <v>0</v>
      </c>
      <c r="L292" s="325" t="n">
        <v>0</v>
      </c>
      <c r="M292" s="355" t="n">
        <v>0</v>
      </c>
      <c r="N292" s="355" t="n">
        <v>0</v>
      </c>
      <c r="O292" s="355" t="n">
        <v>12</v>
      </c>
      <c r="P292" s="355" t="n">
        <v>0</v>
      </c>
      <c r="Q292" s="328" t="n">
        <v>3566</v>
      </c>
      <c r="R292" s="329" t="n">
        <v>3214</v>
      </c>
      <c r="S292" s="329" t="n">
        <v>3214</v>
      </c>
      <c r="T292" s="330" t="n">
        <v>3142</v>
      </c>
      <c r="U292" s="330" t="n">
        <v>3247</v>
      </c>
      <c r="V292" s="325" t="n">
        <v>42</v>
      </c>
      <c r="W292" s="325" t="n">
        <v>0</v>
      </c>
      <c r="X292" s="325" t="n">
        <v>42</v>
      </c>
      <c r="Y292" s="325" t="n">
        <v>0</v>
      </c>
      <c r="Z292" s="325" t="n">
        <v>60</v>
      </c>
      <c r="AA292" s="325" t="n">
        <v>0</v>
      </c>
      <c r="AB292" s="331" t="n">
        <f aca="false">U292-T292+AY292</f>
        <v>105</v>
      </c>
      <c r="AC292" s="332" t="n">
        <f aca="false">T292-S292</f>
        <v>-72</v>
      </c>
      <c r="AD292" s="325" t="n">
        <v>144</v>
      </c>
      <c r="AE292" s="333" t="n">
        <f aca="false">IF(AD292&gt;0, U292/(AD292*24),"no data")</f>
        <v>0.939525462962963</v>
      </c>
      <c r="AF292" s="334" t="n">
        <f aca="false">IF(Q292&gt;0,Q292/24,"no data")</f>
        <v>148.583333333333</v>
      </c>
      <c r="AG292" s="333" t="n">
        <f aca="false">IF(T292&gt;0,(T292/Q292),"no data")</f>
        <v>0.881099270891755</v>
      </c>
      <c r="AH292" s="335" t="n">
        <f aca="false">(1440-((V292*W292)+(X292*Y292)+(Z292*AA292))/(V292+X292+Z292))/1440</f>
        <v>1</v>
      </c>
      <c r="AI292" s="336" t="n">
        <f aca="false">IF(T292&gt;0,(1440-((W292*V292+AS292*AT292)+(Y292*X292+AU292*AV292)+(Z292*AA292+AW292*AX292))/(V292+X292+Z292))/1440,"no data")</f>
        <v>0.940972222222222</v>
      </c>
      <c r="AJ292" s="306" t="n">
        <v>7.93</v>
      </c>
      <c r="AK292" s="337" t="n">
        <v>128.87</v>
      </c>
      <c r="AL292" s="338" t="n">
        <f aca="false">AJ292*AK292</f>
        <v>1021.9391</v>
      </c>
      <c r="AM292" s="306" t="n">
        <v>27.956</v>
      </c>
      <c r="AN292" s="119" t="n">
        <v>949</v>
      </c>
      <c r="AO292" s="339" t="n">
        <f aca="false">AM292*AN292</f>
        <v>26530.244</v>
      </c>
      <c r="AP292" s="340" t="n">
        <f aca="false">IF(T292&gt;0,((((AJ292*AK292)+(AM292*AN292))/(T292*1000))*1000000),"no data")</f>
        <v>8768.99525779758</v>
      </c>
      <c r="AQ292" s="338" t="n">
        <f aca="false">R292/24</f>
        <v>133.916666666667</v>
      </c>
      <c r="AR292" s="338"/>
      <c r="AS292" s="325" t="n">
        <v>0</v>
      </c>
      <c r="AT292" s="325" t="n">
        <v>0</v>
      </c>
      <c r="AU292" s="325" t="n">
        <v>0</v>
      </c>
      <c r="AV292" s="325" t="n">
        <v>0</v>
      </c>
      <c r="AW292" s="343" t="n">
        <v>17</v>
      </c>
      <c r="AX292" s="325" t="n">
        <v>720</v>
      </c>
      <c r="AY292" s="325" t="n">
        <v>0</v>
      </c>
      <c r="BA292" s="344" t="n">
        <v>1014</v>
      </c>
      <c r="BB292" s="344" t="n">
        <v>1008</v>
      </c>
      <c r="BC292" s="344" t="n">
        <v>1225</v>
      </c>
      <c r="BD292" s="344" t="n">
        <f aca="false">BB292-BA292</f>
        <v>-6</v>
      </c>
      <c r="BE292" s="346" t="n">
        <f aca="false">AP292</f>
        <v>8768.99525779758</v>
      </c>
      <c r="BF292" s="346" t="n">
        <f aca="false">BC292/24</f>
        <v>51.0416666666667</v>
      </c>
      <c r="BG292" s="347" t="n">
        <v>1.137</v>
      </c>
      <c r="BH292" s="288" t="n">
        <v>1.137</v>
      </c>
      <c r="BI292" s="346" t="n">
        <v>24</v>
      </c>
      <c r="BJ292" s="344" t="n">
        <v>27.3</v>
      </c>
      <c r="BK292" s="344" t="n">
        <v>22.9</v>
      </c>
      <c r="BL292" s="344" t="n">
        <v>22.2</v>
      </c>
      <c r="BM292" s="344" t="n">
        <v>988.1</v>
      </c>
      <c r="BN292" s="344" t="n">
        <v>50.06</v>
      </c>
      <c r="BO292" s="348" t="n">
        <v>0.9364</v>
      </c>
      <c r="BP292" s="346" t="n">
        <v>95.1</v>
      </c>
      <c r="BQ292" s="346" t="n">
        <v>86.15</v>
      </c>
      <c r="BR292" s="349"/>
      <c r="BS292" s="344" t="n">
        <v>12668</v>
      </c>
      <c r="BT292" s="344" t="n">
        <v>12633</v>
      </c>
      <c r="BU292" s="350" t="n">
        <f aca="false">BT292-BS292</f>
        <v>-35</v>
      </c>
      <c r="BV292" s="288" t="n">
        <f aca="false">BG292+BH292</f>
        <v>2.274</v>
      </c>
      <c r="BW292" s="346" t="n">
        <v>12</v>
      </c>
      <c r="BX292" s="346" t="n">
        <v>12</v>
      </c>
      <c r="BY292" s="346"/>
      <c r="BZ292" s="346" t="n">
        <v>24</v>
      </c>
      <c r="CA292" s="346" t="n">
        <v>6.3</v>
      </c>
    </row>
    <row r="293" customFormat="false" ht="12.75" hidden="false" customHeight="true" outlineLevel="0" collapsed="false">
      <c r="A293" s="226" t="s">
        <v>128</v>
      </c>
      <c r="B293" s="85" t="n">
        <v>43023</v>
      </c>
      <c r="C293" s="86" t="n">
        <v>82</v>
      </c>
      <c r="D293" s="214" t="n">
        <v>0.62</v>
      </c>
      <c r="E293" s="88" t="n">
        <v>94</v>
      </c>
      <c r="F293" s="88" t="n">
        <v>71</v>
      </c>
      <c r="G293" s="88" t="n">
        <v>24</v>
      </c>
      <c r="H293" s="88" t="n">
        <v>0</v>
      </c>
      <c r="I293" s="88" t="n">
        <v>24</v>
      </c>
      <c r="J293" s="88" t="n">
        <v>0</v>
      </c>
      <c r="K293" s="88" t="n">
        <v>0</v>
      </c>
      <c r="L293" s="88" t="n">
        <v>0</v>
      </c>
      <c r="M293" s="90" t="n">
        <v>0</v>
      </c>
      <c r="N293" s="90" t="n">
        <v>0</v>
      </c>
      <c r="O293" s="90" t="n">
        <v>0</v>
      </c>
      <c r="P293" s="90" t="n">
        <v>0</v>
      </c>
      <c r="Q293" s="157" t="n">
        <v>3579</v>
      </c>
      <c r="R293" s="91" t="n">
        <v>3025</v>
      </c>
      <c r="S293" s="91" t="n">
        <v>3025</v>
      </c>
      <c r="T293" s="158" t="n">
        <v>2962</v>
      </c>
      <c r="U293" s="92" t="n">
        <v>3057</v>
      </c>
      <c r="V293" s="88" t="n">
        <v>42</v>
      </c>
      <c r="W293" s="88" t="n">
        <v>0</v>
      </c>
      <c r="X293" s="88" t="n">
        <v>42</v>
      </c>
      <c r="Y293" s="88" t="n">
        <v>0</v>
      </c>
      <c r="Z293" s="88" t="n">
        <v>60</v>
      </c>
      <c r="AA293" s="88" t="n">
        <v>0</v>
      </c>
      <c r="AB293" s="93" t="n">
        <f aca="false">U293-T293+AY293</f>
        <v>95</v>
      </c>
      <c r="AC293" s="94" t="n">
        <f aca="false">T293-S293</f>
        <v>-63</v>
      </c>
      <c r="AD293" s="88" t="n">
        <v>130</v>
      </c>
      <c r="AE293" s="95" t="n">
        <f aca="false">IF(AD293&gt;0, U293/(AD293*24),"no data")</f>
        <v>0.979807692307692</v>
      </c>
      <c r="AF293" s="96" t="n">
        <f aca="false">IF(Q293&gt;0,Q293/24,"no data")</f>
        <v>149.125</v>
      </c>
      <c r="AG293" s="95" t="n">
        <f aca="false">IF(T293&gt;0,(T293/Q293),"no data")</f>
        <v>0.827605476390053</v>
      </c>
      <c r="AH293" s="97" t="n">
        <f aca="false">(1440-((V293*W293)+(X293*Y293)+(Z293*AA293))/(V293+X293+Z293))/1440</f>
        <v>1</v>
      </c>
      <c r="AI293" s="98" t="n">
        <f aca="false">IF(T293&gt;0,(1440-((W293*V293+AS293*AT293)+(Y293*X293+AU293*AV293)+(Z293*AA293+AW293*AX293))/(V293+X293+Z293))/1440,"no data")</f>
        <v>0.875</v>
      </c>
      <c r="AJ293" s="110" t="n">
        <v>7.925</v>
      </c>
      <c r="AK293" s="230" t="n">
        <v>128.53</v>
      </c>
      <c r="AL293" s="101" t="n">
        <f aca="false">AJ293*AK293</f>
        <v>1018.60025</v>
      </c>
      <c r="AM293" s="110" t="n">
        <v>25.762</v>
      </c>
      <c r="AN293" s="119" t="n">
        <v>950</v>
      </c>
      <c r="AO293" s="103" t="n">
        <f aca="false">AM293*AN293</f>
        <v>24473.9</v>
      </c>
      <c r="AP293" s="104" t="n">
        <f aca="false">IF(T293&gt;0,((((AJ293*AK293)+(AM293*AN293))/(T293*1000))*1000000),"no data")</f>
        <v>8606.51595205942</v>
      </c>
      <c r="AQ293" s="101" t="n">
        <f aca="false">R293/24</f>
        <v>126.041666666667</v>
      </c>
      <c r="AR293" s="101"/>
      <c r="AS293" s="88" t="n">
        <v>0</v>
      </c>
      <c r="AT293" s="106" t="n">
        <v>0</v>
      </c>
      <c r="AU293" s="106" t="n">
        <v>0</v>
      </c>
      <c r="AV293" s="88" t="n">
        <v>0</v>
      </c>
      <c r="AW293" s="106" t="n">
        <v>18</v>
      </c>
      <c r="AX293" s="88" t="n">
        <v>1440</v>
      </c>
      <c r="AY293" s="88" t="n">
        <v>0</v>
      </c>
      <c r="BA293" s="107" t="n">
        <v>1016</v>
      </c>
      <c r="BB293" s="107" t="n">
        <v>1012</v>
      </c>
      <c r="BC293" s="107" t="n">
        <v>1029</v>
      </c>
      <c r="BD293" s="107" t="n">
        <f aca="false">BB293-BA293</f>
        <v>-4</v>
      </c>
      <c r="BE293" s="108" t="n">
        <f aca="false">AP293</f>
        <v>8606.51595205942</v>
      </c>
      <c r="BF293" s="159" t="n">
        <f aca="false">BC293/24</f>
        <v>42.875</v>
      </c>
      <c r="BG293" s="160" t="n">
        <v>0</v>
      </c>
      <c r="BH293" s="161" t="n">
        <v>0</v>
      </c>
      <c r="BI293" s="108" t="n">
        <v>24</v>
      </c>
      <c r="BJ293" s="107" t="n">
        <v>27.3</v>
      </c>
      <c r="BK293" s="107" t="n">
        <v>22.9</v>
      </c>
      <c r="BL293" s="107" t="n">
        <v>22.1</v>
      </c>
      <c r="BM293" s="107" t="n">
        <v>988.4</v>
      </c>
      <c r="BN293" s="107" t="n">
        <v>50.11</v>
      </c>
      <c r="BO293" s="122" t="n">
        <v>0.9368</v>
      </c>
      <c r="BP293" s="108" t="n">
        <v>95.25</v>
      </c>
      <c r="BQ293" s="108" t="n">
        <v>86.14</v>
      </c>
      <c r="BR293" s="114"/>
      <c r="BS293" s="107" t="n">
        <v>12639</v>
      </c>
      <c r="BT293" s="107" t="n">
        <v>12569</v>
      </c>
      <c r="BU293" s="116" t="n">
        <f aca="false">BT293-BS293</f>
        <v>-70</v>
      </c>
      <c r="BV293" s="161" t="n">
        <f aca="false">BG293+BH293</f>
        <v>0</v>
      </c>
      <c r="BW293" s="108" t="n">
        <v>0</v>
      </c>
      <c r="BX293" s="108" t="n">
        <v>0</v>
      </c>
      <c r="BY293" s="108"/>
      <c r="BZ293" s="108" t="n">
        <v>24</v>
      </c>
      <c r="CA293" s="108" t="n">
        <v>6.4</v>
      </c>
    </row>
    <row r="294" customFormat="false" ht="13.8" hidden="false" customHeight="false" outlineLevel="0" collapsed="false">
      <c r="A294" s="226"/>
      <c r="B294" s="85" t="n">
        <v>43024</v>
      </c>
      <c r="C294" s="86" t="n">
        <v>81.9</v>
      </c>
      <c r="D294" s="214" t="n">
        <v>0.646</v>
      </c>
      <c r="E294" s="88" t="n">
        <v>95</v>
      </c>
      <c r="F294" s="88" t="n">
        <v>71</v>
      </c>
      <c r="G294" s="88" t="n">
        <v>0</v>
      </c>
      <c r="H294" s="88" t="n">
        <v>5</v>
      </c>
      <c r="I294" s="88" t="n">
        <v>0</v>
      </c>
      <c r="J294" s="88" t="n">
        <v>5</v>
      </c>
      <c r="K294" s="90" t="n">
        <v>0</v>
      </c>
      <c r="L294" s="90" t="n">
        <v>0</v>
      </c>
      <c r="M294" s="90" t="n">
        <v>0</v>
      </c>
      <c r="N294" s="90" t="n">
        <v>0</v>
      </c>
      <c r="O294" s="90" t="n">
        <v>0</v>
      </c>
      <c r="P294" s="90" t="n">
        <v>0</v>
      </c>
      <c r="Q294" s="157" t="n">
        <v>3576</v>
      </c>
      <c r="R294" s="91" t="n">
        <v>44</v>
      </c>
      <c r="S294" s="91" t="n">
        <v>44</v>
      </c>
      <c r="T294" s="158" t="n">
        <v>44</v>
      </c>
      <c r="U294" s="92" t="n">
        <v>46</v>
      </c>
      <c r="V294" s="88" t="n">
        <v>42</v>
      </c>
      <c r="W294" s="88" t="n">
        <v>1419</v>
      </c>
      <c r="X294" s="88" t="n">
        <v>42</v>
      </c>
      <c r="Y294" s="88" t="n">
        <v>1376</v>
      </c>
      <c r="Z294" s="88" t="n">
        <v>60</v>
      </c>
      <c r="AA294" s="88" t="n">
        <v>1402</v>
      </c>
      <c r="AB294" s="93" t="n">
        <v>17</v>
      </c>
      <c r="AC294" s="94" t="n">
        <f aca="false">T294-S294</f>
        <v>0</v>
      </c>
      <c r="AD294" s="88" t="n">
        <v>46</v>
      </c>
      <c r="AE294" s="95" t="n">
        <f aca="false">IF(AD294&gt;0, U294/(AD294*24),"no data")</f>
        <v>0.0416666666666667</v>
      </c>
      <c r="AF294" s="96" t="n">
        <f aca="false">IF(Q294&gt;0,Q294/24,"no data")</f>
        <v>149</v>
      </c>
      <c r="AG294" s="95" t="n">
        <f aca="false">IF(T294&gt;0,(T294/Q294),"no data")</f>
        <v>0.0123042505592841</v>
      </c>
      <c r="AH294" s="97" t="n">
        <f aca="false">(1440-((V294*W294)+(X294*Y294)+(Z294*AA294))/(V294+X294+Z294))/1440</f>
        <v>0.0282118055555556</v>
      </c>
      <c r="AI294" s="98" t="n">
        <f aca="false">IF(T294&gt;0,(1440-((W294*V294+AS294*AT294)+(Y294*X294+AU294*AV294)+(Z294*AA294+AW294*AX294))/(V294+X294+Z294))/1440,"no data")</f>
        <v>0.012668788580247</v>
      </c>
      <c r="AJ294" s="110" t="n">
        <v>0</v>
      </c>
      <c r="AK294" s="230" t="n">
        <v>0</v>
      </c>
      <c r="AL294" s="101" t="n">
        <f aca="false">AJ294*AK294</f>
        <v>0</v>
      </c>
      <c r="AM294" s="110" t="n">
        <v>0.405</v>
      </c>
      <c r="AN294" s="119" t="n">
        <v>950</v>
      </c>
      <c r="AO294" s="103" t="n">
        <f aca="false">AM294*AN294</f>
        <v>384.75</v>
      </c>
      <c r="AP294" s="104" t="n">
        <f aca="false">IF(T294&gt;0,((((AJ294*AK294)+(AM294*AN294))/(T294*1000))*1000000),"no data")</f>
        <v>8744.31818181818</v>
      </c>
      <c r="AQ294" s="101" t="n">
        <f aca="false">R294/24</f>
        <v>1.83333333333333</v>
      </c>
      <c r="AR294" s="101"/>
      <c r="AS294" s="88" t="n">
        <v>19</v>
      </c>
      <c r="AT294" s="106" t="n">
        <v>16</v>
      </c>
      <c r="AU294" s="106" t="n">
        <v>25</v>
      </c>
      <c r="AV294" s="88" t="n">
        <v>59</v>
      </c>
      <c r="AW294" s="106" t="n">
        <v>38</v>
      </c>
      <c r="AX294" s="88" t="n">
        <v>38</v>
      </c>
      <c r="AY294" s="88" t="n">
        <v>5</v>
      </c>
      <c r="BA294" s="107" t="n">
        <v>11</v>
      </c>
      <c r="BB294" s="107" t="n">
        <v>20</v>
      </c>
      <c r="BC294" s="107" t="n">
        <v>15</v>
      </c>
      <c r="BD294" s="107" t="n">
        <f aca="false">BB294-BA294</f>
        <v>9</v>
      </c>
      <c r="BE294" s="107" t="n">
        <f aca="false">AP294</f>
        <v>8744.31818181818</v>
      </c>
      <c r="BF294" s="159" t="n">
        <f aca="false">BC294/24</f>
        <v>0.625</v>
      </c>
      <c r="BG294" s="109" t="n">
        <v>0</v>
      </c>
      <c r="BH294" s="110" t="n">
        <v>0</v>
      </c>
      <c r="BI294" s="111" t="n">
        <v>0</v>
      </c>
      <c r="BJ294" s="112" t="n">
        <v>21.4</v>
      </c>
      <c r="BK294" s="112" t="n">
        <v>16.7</v>
      </c>
      <c r="BL294" s="112" t="n">
        <v>4.4</v>
      </c>
      <c r="BM294" s="112" t="n">
        <v>990.4</v>
      </c>
      <c r="BN294" s="111" t="n">
        <v>50.1</v>
      </c>
      <c r="BO294" s="113" t="n">
        <v>0</v>
      </c>
      <c r="BP294" s="108" t="n">
        <v>0</v>
      </c>
      <c r="BQ294" s="108" t="n">
        <v>0</v>
      </c>
      <c r="BR294" s="114"/>
      <c r="BS294" s="107" t="n">
        <v>0</v>
      </c>
      <c r="BT294" s="107" t="n">
        <v>0</v>
      </c>
      <c r="BU294" s="116" t="n">
        <f aca="false">BT294-BS294</f>
        <v>0</v>
      </c>
      <c r="BV294" s="161" t="n">
        <f aca="false">BG294+BH294</f>
        <v>0</v>
      </c>
      <c r="BW294" s="108" t="n">
        <v>0</v>
      </c>
      <c r="BX294" s="108" t="n">
        <v>0</v>
      </c>
      <c r="BY294" s="108"/>
      <c r="BZ294" s="108" t="n">
        <v>0</v>
      </c>
      <c r="CA294" s="108" t="n">
        <v>0</v>
      </c>
    </row>
    <row r="295" customFormat="false" ht="13.8" hidden="false" customHeight="false" outlineLevel="0" collapsed="false">
      <c r="A295" s="226"/>
      <c r="B295" s="85" t="n">
        <v>43025</v>
      </c>
      <c r="C295" s="86" t="n">
        <v>80.8</v>
      </c>
      <c r="D295" s="214" t="n">
        <v>0.647</v>
      </c>
      <c r="E295" s="88" t="n">
        <v>95</v>
      </c>
      <c r="F295" s="88" t="n">
        <v>69</v>
      </c>
      <c r="G295" s="88" t="n">
        <v>0</v>
      </c>
      <c r="H295" s="88" t="n">
        <v>0</v>
      </c>
      <c r="I295" s="88" t="n">
        <v>0</v>
      </c>
      <c r="J295" s="88" t="n">
        <v>0</v>
      </c>
      <c r="K295" s="90" t="n">
        <v>0</v>
      </c>
      <c r="L295" s="90" t="n">
        <v>0</v>
      </c>
      <c r="M295" s="90" t="n">
        <v>0</v>
      </c>
      <c r="N295" s="90" t="n">
        <v>0</v>
      </c>
      <c r="O295" s="90" t="n">
        <v>0</v>
      </c>
      <c r="P295" s="90" t="n">
        <v>0</v>
      </c>
      <c r="Q295" s="157" t="n">
        <v>3583</v>
      </c>
      <c r="R295" s="91" t="n">
        <v>0</v>
      </c>
      <c r="S295" s="91" t="n">
        <v>0</v>
      </c>
      <c r="T295" s="158" t="n">
        <v>0</v>
      </c>
      <c r="U295" s="92" t="n">
        <v>0</v>
      </c>
      <c r="V295" s="88" t="n">
        <v>42</v>
      </c>
      <c r="W295" s="88" t="n">
        <v>1440</v>
      </c>
      <c r="X295" s="88" t="n">
        <v>42</v>
      </c>
      <c r="Y295" s="88" t="n">
        <v>1440</v>
      </c>
      <c r="Z295" s="88" t="n">
        <v>60</v>
      </c>
      <c r="AA295" s="88" t="n">
        <v>1440</v>
      </c>
      <c r="AB295" s="93" t="n">
        <v>11</v>
      </c>
      <c r="AC295" s="94" t="n">
        <f aca="false">T295-S295</f>
        <v>0</v>
      </c>
      <c r="AD295" s="88" t="n">
        <v>0</v>
      </c>
      <c r="AE295" s="95" t="str">
        <f aca="false">IF(AD295&gt;0, U295/(AD295*24),"no data")</f>
        <v>no data</v>
      </c>
      <c r="AF295" s="96" t="n">
        <f aca="false">IF(Q295&gt;0,Q295/24,"no data")</f>
        <v>149.291666666667</v>
      </c>
      <c r="AG295" s="95" t="str">
        <f aca="false">IF(T295&gt;0,(T295/Q295),"no data")</f>
        <v>no data</v>
      </c>
      <c r="AH295" s="97" t="n">
        <f aca="false">(1440-((V295*W295)+(X295*Y295)+(Z295*AA295))/(V295+X295+Z295))/1440</f>
        <v>0</v>
      </c>
      <c r="AI295" s="98" t="str">
        <f aca="false">IF(T295&gt;0,(1440-((W295*V295+AS295*AT295)+(Y295*X295+AU295*AV295)+(Z295*AA295+AW295*AX295))/(V295+X295+Z295))/1440,"no data")</f>
        <v>no data</v>
      </c>
      <c r="AJ295" s="110" t="n">
        <v>0</v>
      </c>
      <c r="AK295" s="230" t="n">
        <v>0</v>
      </c>
      <c r="AL295" s="101" t="n">
        <f aca="false">AJ295*AK295</f>
        <v>0</v>
      </c>
      <c r="AM295" s="110" t="n">
        <v>0</v>
      </c>
      <c r="AN295" s="119" t="n">
        <v>0</v>
      </c>
      <c r="AO295" s="103" t="n">
        <f aca="false">AM295*AN295</f>
        <v>0</v>
      </c>
      <c r="AP295" s="104" t="str">
        <f aca="false">IF(T295&gt;0,((((AJ295*AK295)+(AM295*AN295))/(T295*1000))*1000000),"no data")</f>
        <v>no data</v>
      </c>
      <c r="AQ295" s="101" t="n">
        <f aca="false">R295/24</f>
        <v>0</v>
      </c>
      <c r="AR295" s="101"/>
      <c r="AS295" s="88" t="n">
        <v>0</v>
      </c>
      <c r="AT295" s="106" t="n">
        <v>0</v>
      </c>
      <c r="AU295" s="106" t="n">
        <v>0</v>
      </c>
      <c r="AV295" s="88" t="n">
        <v>0</v>
      </c>
      <c r="AW295" s="106" t="n">
        <v>0</v>
      </c>
      <c r="AX295" s="88" t="n">
        <v>0</v>
      </c>
      <c r="AY295" s="88" t="n">
        <v>0</v>
      </c>
      <c r="BA295" s="107" t="n">
        <v>0</v>
      </c>
      <c r="BB295" s="107" t="n">
        <v>0</v>
      </c>
      <c r="BC295" s="107" t="n">
        <v>0</v>
      </c>
      <c r="BD295" s="107" t="n">
        <f aca="false">BB295-BA295</f>
        <v>0</v>
      </c>
      <c r="BE295" s="107" t="str">
        <f aca="false">AP295</f>
        <v>no data</v>
      </c>
      <c r="BF295" s="159" t="n">
        <f aca="false">BC295/24</f>
        <v>0</v>
      </c>
      <c r="BG295" s="109" t="n">
        <v>0</v>
      </c>
      <c r="BH295" s="110" t="n">
        <v>0</v>
      </c>
      <c r="BI295" s="111" t="n">
        <v>0</v>
      </c>
      <c r="BJ295" s="112" t="n">
        <v>0</v>
      </c>
      <c r="BK295" s="112" t="n">
        <v>0</v>
      </c>
      <c r="BL295" s="112" t="n">
        <v>0</v>
      </c>
      <c r="BM295" s="163" t="n">
        <v>990.58</v>
      </c>
      <c r="BN295" s="111" t="n">
        <v>0</v>
      </c>
      <c r="BO295" s="113" t="n">
        <v>0</v>
      </c>
      <c r="BP295" s="108" t="n">
        <v>0</v>
      </c>
      <c r="BQ295" s="108" t="n">
        <v>0</v>
      </c>
      <c r="BR295" s="114"/>
      <c r="BS295" s="107" t="n">
        <v>0</v>
      </c>
      <c r="BT295" s="107" t="n">
        <v>0</v>
      </c>
      <c r="BU295" s="116" t="n">
        <f aca="false">BT295-BS295</f>
        <v>0</v>
      </c>
      <c r="BV295" s="161" t="n">
        <f aca="false">BG295+BH295</f>
        <v>0</v>
      </c>
      <c r="BW295" s="108" t="n">
        <v>0</v>
      </c>
      <c r="BX295" s="108" t="n">
        <v>0</v>
      </c>
      <c r="BY295" s="108"/>
      <c r="BZ295" s="108" t="n">
        <v>0</v>
      </c>
      <c r="CA295" s="108" t="n">
        <v>0</v>
      </c>
    </row>
    <row r="296" customFormat="false" ht="13.8" hidden="false" customHeight="false" outlineLevel="0" collapsed="false">
      <c r="A296" s="226"/>
      <c r="B296" s="85" t="n">
        <v>43026</v>
      </c>
      <c r="C296" s="86" t="n">
        <v>81.4</v>
      </c>
      <c r="D296" s="214" t="n">
        <v>0.606</v>
      </c>
      <c r="E296" s="88" t="n">
        <v>97.7</v>
      </c>
      <c r="F296" s="88" t="n">
        <v>67.8</v>
      </c>
      <c r="G296" s="88" t="n">
        <v>0</v>
      </c>
      <c r="H296" s="88" t="n">
        <v>0</v>
      </c>
      <c r="I296" s="88" t="n">
        <v>0</v>
      </c>
      <c r="J296" s="88" t="n">
        <v>0</v>
      </c>
      <c r="K296" s="90" t="n">
        <v>0</v>
      </c>
      <c r="L296" s="90" t="n">
        <v>0</v>
      </c>
      <c r="M296" s="90" t="n">
        <v>0</v>
      </c>
      <c r="N296" s="90" t="n">
        <v>0</v>
      </c>
      <c r="O296" s="90" t="n">
        <v>0</v>
      </c>
      <c r="P296" s="90" t="n">
        <v>0</v>
      </c>
      <c r="Q296" s="157" t="n">
        <v>3578</v>
      </c>
      <c r="R296" s="91" t="n">
        <v>0</v>
      </c>
      <c r="S296" s="91" t="n">
        <v>0</v>
      </c>
      <c r="T296" s="158" t="n">
        <v>0</v>
      </c>
      <c r="U296" s="92" t="n">
        <v>0</v>
      </c>
      <c r="V296" s="88" t="n">
        <v>42</v>
      </c>
      <c r="W296" s="88" t="n">
        <v>1440</v>
      </c>
      <c r="X296" s="88" t="n">
        <v>42</v>
      </c>
      <c r="Y296" s="88" t="n">
        <v>1440</v>
      </c>
      <c r="Z296" s="88" t="n">
        <v>60</v>
      </c>
      <c r="AA296" s="88" t="n">
        <v>1440</v>
      </c>
      <c r="AB296" s="93" t="n">
        <v>11</v>
      </c>
      <c r="AC296" s="94" t="n">
        <f aca="false">T296-S296</f>
        <v>0</v>
      </c>
      <c r="AD296" s="88" t="n">
        <v>0</v>
      </c>
      <c r="AE296" s="95" t="str">
        <f aca="false">IF(AD296&gt;0, U296/(AD296*24),"no data")</f>
        <v>no data</v>
      </c>
      <c r="AF296" s="96" t="n">
        <f aca="false">IF(Q296&gt;0,Q296/24,"no data")</f>
        <v>149.083333333333</v>
      </c>
      <c r="AG296" s="95" t="str">
        <f aca="false">IF(T296&gt;0,(T296/Q296),"no data")</f>
        <v>no data</v>
      </c>
      <c r="AH296" s="97" t="n">
        <f aca="false">(1440-((V296*W296)+(X296*Y296)+(Z296*AA296))/(V296+X296+Z296))/1440</f>
        <v>0</v>
      </c>
      <c r="AI296" s="98" t="str">
        <f aca="false">IF(T296&gt;0,(1440-((W296*V296+AS296*AT296)+(Y296*X296+AU296*AV296)+(Z296*AA296+AW296*AX296))/(V296+X296+Z296))/1440,"no data")</f>
        <v>no data</v>
      </c>
      <c r="AJ296" s="110" t="n">
        <v>0</v>
      </c>
      <c r="AK296" s="230" t="n">
        <v>0</v>
      </c>
      <c r="AL296" s="101" t="n">
        <f aca="false">AJ296*AK296</f>
        <v>0</v>
      </c>
      <c r="AM296" s="110" t="n">
        <v>0</v>
      </c>
      <c r="AN296" s="119" t="n">
        <v>0</v>
      </c>
      <c r="AO296" s="103" t="n">
        <f aca="false">AM296*AN296</f>
        <v>0</v>
      </c>
      <c r="AP296" s="104" t="str">
        <f aca="false">IF(T296&gt;0,((((AJ296*AK296)+(AM296*AN296))/(T296*1000))*1000000),"no data")</f>
        <v>no data</v>
      </c>
      <c r="AQ296" s="101" t="n">
        <f aca="false">R296/24</f>
        <v>0</v>
      </c>
      <c r="AR296" s="101"/>
      <c r="AS296" s="88" t="n">
        <v>0</v>
      </c>
      <c r="AT296" s="106" t="n">
        <v>0</v>
      </c>
      <c r="AU296" s="106" t="n">
        <v>0</v>
      </c>
      <c r="AV296" s="88" t="n">
        <v>0</v>
      </c>
      <c r="AW296" s="106" t="n">
        <v>0</v>
      </c>
      <c r="AX296" s="88" t="n">
        <v>0</v>
      </c>
      <c r="AY296" s="88" t="n">
        <v>0</v>
      </c>
      <c r="BA296" s="107" t="n">
        <v>0</v>
      </c>
      <c r="BB296" s="107" t="n">
        <v>0</v>
      </c>
      <c r="BC296" s="107" t="n">
        <v>0</v>
      </c>
      <c r="BD296" s="107" t="n">
        <f aca="false">BB296-BA296</f>
        <v>0</v>
      </c>
      <c r="BE296" s="107" t="str">
        <f aca="false">AP296</f>
        <v>no data</v>
      </c>
      <c r="BF296" s="159" t="n">
        <f aca="false">BC296/24</f>
        <v>0</v>
      </c>
      <c r="BG296" s="109" t="n">
        <v>0</v>
      </c>
      <c r="BH296" s="110" t="n">
        <v>0</v>
      </c>
      <c r="BI296" s="111" t="n">
        <v>0</v>
      </c>
      <c r="BJ296" s="112" t="n">
        <v>0</v>
      </c>
      <c r="BK296" s="112" t="n">
        <v>0</v>
      </c>
      <c r="BL296" s="112" t="n">
        <v>0</v>
      </c>
      <c r="BM296" s="163" t="n">
        <v>992.2</v>
      </c>
      <c r="BN296" s="111" t="n">
        <v>0</v>
      </c>
      <c r="BO296" s="113" t="n">
        <v>0</v>
      </c>
      <c r="BP296" s="108" t="n">
        <v>0</v>
      </c>
      <c r="BQ296" s="108" t="n">
        <v>0</v>
      </c>
      <c r="BR296" s="114"/>
      <c r="BS296" s="107" t="n">
        <v>0</v>
      </c>
      <c r="BT296" s="107" t="n">
        <v>0</v>
      </c>
      <c r="BU296" s="116" t="n">
        <f aca="false">BT296-BS296</f>
        <v>0</v>
      </c>
      <c r="BV296" s="161" t="n">
        <f aca="false">BG296+BH296</f>
        <v>0</v>
      </c>
      <c r="BW296" s="108" t="n">
        <v>0</v>
      </c>
      <c r="BX296" s="108" t="n">
        <v>0</v>
      </c>
      <c r="BY296" s="108"/>
      <c r="BZ296" s="108" t="n">
        <v>0</v>
      </c>
      <c r="CA296" s="108" t="n">
        <v>0</v>
      </c>
    </row>
    <row r="297" customFormat="false" ht="13.8" hidden="false" customHeight="false" outlineLevel="0" collapsed="false">
      <c r="A297" s="226"/>
      <c r="B297" s="85" t="n">
        <v>43027</v>
      </c>
      <c r="C297" s="86" t="n">
        <v>80.4</v>
      </c>
      <c r="D297" s="214" t="n">
        <v>0.5733</v>
      </c>
      <c r="E297" s="89" t="n">
        <v>96.5</v>
      </c>
      <c r="F297" s="89" t="n">
        <v>68.2</v>
      </c>
      <c r="G297" s="89" t="n">
        <v>0</v>
      </c>
      <c r="H297" s="89" t="n">
        <v>0</v>
      </c>
      <c r="I297" s="89" t="n">
        <v>0</v>
      </c>
      <c r="J297" s="89" t="n">
        <v>0</v>
      </c>
      <c r="K297" s="89" t="n">
        <v>0</v>
      </c>
      <c r="L297" s="89" t="n">
        <v>0</v>
      </c>
      <c r="M297" s="89" t="n">
        <v>0</v>
      </c>
      <c r="N297" s="89" t="n">
        <v>0</v>
      </c>
      <c r="O297" s="89" t="n">
        <v>0</v>
      </c>
      <c r="P297" s="89" t="n">
        <v>0</v>
      </c>
      <c r="Q297" s="164" t="n">
        <v>3590</v>
      </c>
      <c r="R297" s="91" t="n">
        <v>0</v>
      </c>
      <c r="S297" s="94" t="n">
        <v>0</v>
      </c>
      <c r="T297" s="165" t="n">
        <v>0</v>
      </c>
      <c r="U297" s="165" t="n">
        <v>0</v>
      </c>
      <c r="V297" s="89" t="n">
        <v>42</v>
      </c>
      <c r="W297" s="89" t="n">
        <v>1440</v>
      </c>
      <c r="X297" s="89" t="n">
        <v>42</v>
      </c>
      <c r="Y297" s="89" t="n">
        <v>1440</v>
      </c>
      <c r="Z297" s="89" t="n">
        <v>60</v>
      </c>
      <c r="AA297" s="89" t="n">
        <v>1440</v>
      </c>
      <c r="AB297" s="93" t="n">
        <f aca="false">U297-T297+AY297</f>
        <v>0</v>
      </c>
      <c r="AC297" s="94" t="n">
        <f aca="false">T297-S297</f>
        <v>0</v>
      </c>
      <c r="AD297" s="89" t="n">
        <v>0</v>
      </c>
      <c r="AE297" s="95" t="str">
        <f aca="false">IF(AD297&gt;0, U297/(AD297*24),"no data")</f>
        <v>no data</v>
      </c>
      <c r="AF297" s="96" t="n">
        <f aca="false">IF(Q297&gt;0,Q297/24,"no data")</f>
        <v>149.583333333333</v>
      </c>
      <c r="AG297" s="95" t="str">
        <f aca="false">IF(T297&gt;0,(T297/Q297),"no data")</f>
        <v>no data</v>
      </c>
      <c r="AH297" s="97" t="n">
        <f aca="false">(1440-((V297*W297)+(X297*Y297)+(Z297*AA297))/(V297+X297+Z297))/1440</f>
        <v>0</v>
      </c>
      <c r="AI297" s="98" t="str">
        <f aca="false">IF(T297&gt;0,(1440-((W297*V297+AS297*AT297)+(Y297*X297+AU297*AV297)+(Z297*AA297+AW297*AX297))/(V297+X297+Z297))/1440,"no data")</f>
        <v>no data</v>
      </c>
      <c r="AJ297" s="110" t="n">
        <v>0</v>
      </c>
      <c r="AK297" s="230" t="n">
        <v>0</v>
      </c>
      <c r="AL297" s="101" t="n">
        <f aca="false">AJ297*AK297</f>
        <v>0</v>
      </c>
      <c r="AM297" s="110" t="n">
        <v>0</v>
      </c>
      <c r="AN297" s="119" t="n">
        <v>0</v>
      </c>
      <c r="AO297" s="103" t="n">
        <f aca="false">AM297*AN297</f>
        <v>0</v>
      </c>
      <c r="AP297" s="104" t="str">
        <f aca="false">IF(T297&gt;0,((((AJ297*AK297)+(AM297*AN297))/(T297*1000))*1000000),"no data")</f>
        <v>no data</v>
      </c>
      <c r="AQ297" s="168" t="n">
        <f aca="false">R297/24</f>
        <v>0</v>
      </c>
      <c r="AR297" s="168"/>
      <c r="AS297" s="89" t="n">
        <v>0</v>
      </c>
      <c r="AT297" s="89" t="n">
        <v>0</v>
      </c>
      <c r="AU297" s="89" t="n">
        <v>0</v>
      </c>
      <c r="AV297" s="89" t="n">
        <v>0</v>
      </c>
      <c r="AW297" s="89" t="n">
        <v>0</v>
      </c>
      <c r="AX297" s="89" t="n">
        <v>0</v>
      </c>
      <c r="AY297" s="89" t="n">
        <v>0</v>
      </c>
      <c r="BA297" s="89" t="n">
        <v>0</v>
      </c>
      <c r="BB297" s="89" t="n">
        <v>0</v>
      </c>
      <c r="BC297" s="89" t="n">
        <v>0</v>
      </c>
      <c r="BD297" s="107" t="n">
        <f aca="false">BB297-BA297</f>
        <v>0</v>
      </c>
      <c r="BE297" s="107" t="str">
        <f aca="false">AP297</f>
        <v>no data</v>
      </c>
      <c r="BF297" s="159" t="n">
        <f aca="false">BC297/24</f>
        <v>0</v>
      </c>
      <c r="BG297" s="166" t="n">
        <v>0</v>
      </c>
      <c r="BH297" s="166" t="n">
        <v>0</v>
      </c>
      <c r="BI297" s="167" t="n">
        <v>0</v>
      </c>
      <c r="BJ297" s="167" t="n">
        <v>0</v>
      </c>
      <c r="BK297" s="167" t="n">
        <v>0</v>
      </c>
      <c r="BL297" s="167" t="n">
        <v>0</v>
      </c>
      <c r="BM297" s="168" t="n">
        <v>991.6</v>
      </c>
      <c r="BN297" s="168" t="n">
        <v>0</v>
      </c>
      <c r="BO297" s="169" t="n">
        <v>0</v>
      </c>
      <c r="BP297" s="108" t="n">
        <v>0</v>
      </c>
      <c r="BQ297" s="108" t="n">
        <v>0</v>
      </c>
      <c r="BR297" s="114" t="n">
        <v>0</v>
      </c>
      <c r="BS297" s="115" t="n">
        <v>0</v>
      </c>
      <c r="BT297" s="115" t="n">
        <v>0</v>
      </c>
      <c r="BU297" s="116" t="n">
        <f aca="false">BT297-BS297</f>
        <v>0</v>
      </c>
      <c r="BV297" s="161" t="n">
        <f aca="false">BG297+BH297</f>
        <v>0</v>
      </c>
      <c r="BW297" s="168" t="n">
        <v>0</v>
      </c>
      <c r="BX297" s="168" t="n">
        <v>0</v>
      </c>
      <c r="BY297" s="168"/>
      <c r="BZ297" s="254" t="n">
        <v>0</v>
      </c>
      <c r="CA297" s="254" t="n">
        <v>0</v>
      </c>
    </row>
    <row r="298" customFormat="false" ht="13.8" hidden="false" customHeight="false" outlineLevel="0" collapsed="false">
      <c r="A298" s="226"/>
      <c r="B298" s="85" t="n">
        <v>43028</v>
      </c>
      <c r="C298" s="86" t="n">
        <v>81.6</v>
      </c>
      <c r="D298" s="214" t="n">
        <v>0.588</v>
      </c>
      <c r="E298" s="170" t="n">
        <v>93</v>
      </c>
      <c r="F298" s="170" t="n">
        <v>71</v>
      </c>
      <c r="G298" s="88" t="n">
        <v>0</v>
      </c>
      <c r="H298" s="88" t="n">
        <v>0</v>
      </c>
      <c r="I298" s="88" t="n">
        <v>0</v>
      </c>
      <c r="J298" s="88" t="n">
        <v>0</v>
      </c>
      <c r="K298" s="90" t="n">
        <v>0</v>
      </c>
      <c r="L298" s="90" t="n">
        <v>0</v>
      </c>
      <c r="M298" s="90" t="n">
        <v>0</v>
      </c>
      <c r="N298" s="90" t="n">
        <v>0</v>
      </c>
      <c r="O298" s="90" t="n">
        <v>0</v>
      </c>
      <c r="P298" s="90" t="n">
        <v>0</v>
      </c>
      <c r="Q298" s="164" t="n">
        <v>3579</v>
      </c>
      <c r="R298" s="91" t="n">
        <v>0</v>
      </c>
      <c r="S298" s="171" t="n">
        <v>0</v>
      </c>
      <c r="T298" s="92" t="n">
        <v>0</v>
      </c>
      <c r="U298" s="92" t="n">
        <v>0</v>
      </c>
      <c r="V298" s="88" t="n">
        <v>42</v>
      </c>
      <c r="W298" s="88" t="n">
        <v>1440</v>
      </c>
      <c r="X298" s="88" t="n">
        <v>42</v>
      </c>
      <c r="Y298" s="88" t="n">
        <v>1440</v>
      </c>
      <c r="Z298" s="88" t="n">
        <v>60</v>
      </c>
      <c r="AA298" s="88" t="n">
        <v>1440</v>
      </c>
      <c r="AB298" s="93" t="n">
        <v>12</v>
      </c>
      <c r="AC298" s="94" t="n">
        <f aca="false">T298-S298</f>
        <v>0</v>
      </c>
      <c r="AD298" s="89" t="n">
        <v>0</v>
      </c>
      <c r="AE298" s="95" t="str">
        <f aca="false">IF(AD298&gt;0, U298/(AD298*24),"no data")</f>
        <v>no data</v>
      </c>
      <c r="AF298" s="96" t="n">
        <f aca="false">IF(Q298&gt;0,Q298/24,"no data")</f>
        <v>149.125</v>
      </c>
      <c r="AG298" s="95" t="str">
        <f aca="false">IF(T298&gt;0,(T298/Q298),"no data")</f>
        <v>no data</v>
      </c>
      <c r="AH298" s="97" t="n">
        <f aca="false">(1440-((V298*W298)+(X298*Y298)+(Z298*AA298))/(V298+X298+Z298))/1440</f>
        <v>0</v>
      </c>
      <c r="AI298" s="98" t="str">
        <f aca="false">IF(T298&gt;0,(1440-((W298*V298+AS298*AT298)+(Y298*X298+AU298*AV298)+(Z298*AA298+AW298*AX298))/(V298+X298+Z298))/1440,"no data")</f>
        <v>no data</v>
      </c>
      <c r="AJ298" s="110" t="n">
        <v>0</v>
      </c>
      <c r="AK298" s="230" t="n">
        <v>0</v>
      </c>
      <c r="AL298" s="101" t="n">
        <f aca="false">AJ298*AK298</f>
        <v>0</v>
      </c>
      <c r="AM298" s="110" t="n">
        <v>0</v>
      </c>
      <c r="AN298" s="119" t="n">
        <v>0</v>
      </c>
      <c r="AO298" s="103" t="n">
        <f aca="false">AM298*AN298</f>
        <v>0</v>
      </c>
      <c r="AP298" s="104" t="str">
        <f aca="false">IF(T298&gt;0,((((AJ298*AK298)+(AM298*AN298))/(T298*1000))*1000000),"no data")</f>
        <v>no data</v>
      </c>
      <c r="AQ298" s="101" t="n">
        <f aca="false">R298/24</f>
        <v>0</v>
      </c>
      <c r="AR298" s="101"/>
      <c r="AS298" s="88" t="n">
        <v>0</v>
      </c>
      <c r="AT298" s="106" t="n">
        <v>0</v>
      </c>
      <c r="AU298" s="106" t="n">
        <v>0</v>
      </c>
      <c r="AV298" s="88" t="n">
        <v>0</v>
      </c>
      <c r="AW298" s="106" t="n">
        <v>0</v>
      </c>
      <c r="AX298" s="88" t="n">
        <v>0</v>
      </c>
      <c r="AY298" s="88" t="n">
        <v>7</v>
      </c>
      <c r="BA298" s="107" t="n">
        <v>0</v>
      </c>
      <c r="BB298" s="107" t="n">
        <v>0</v>
      </c>
      <c r="BC298" s="107" t="n">
        <v>0</v>
      </c>
      <c r="BD298" s="107" t="n">
        <f aca="false">BB298-BA298</f>
        <v>0</v>
      </c>
      <c r="BE298" s="107" t="str">
        <f aca="false">AP298</f>
        <v>no data</v>
      </c>
      <c r="BF298" s="159" t="n">
        <f aca="false">BC298/24</f>
        <v>0</v>
      </c>
      <c r="BG298" s="109" t="n">
        <v>0</v>
      </c>
      <c r="BH298" s="110" t="n">
        <v>0</v>
      </c>
      <c r="BI298" s="111" t="n">
        <v>0</v>
      </c>
      <c r="BJ298" s="112" t="n">
        <v>0</v>
      </c>
      <c r="BK298" s="112" t="n">
        <v>0</v>
      </c>
      <c r="BL298" s="112" t="n">
        <v>0</v>
      </c>
      <c r="BM298" s="112" t="n">
        <v>992.42</v>
      </c>
      <c r="BN298" s="111" t="n">
        <v>0</v>
      </c>
      <c r="BO298" s="113" t="n">
        <v>0</v>
      </c>
      <c r="BP298" s="108" t="n">
        <v>0</v>
      </c>
      <c r="BQ298" s="108" t="n">
        <v>0</v>
      </c>
      <c r="BR298" s="114" t="n">
        <v>0</v>
      </c>
      <c r="BS298" s="115" t="n">
        <v>0</v>
      </c>
      <c r="BT298" s="115" t="n">
        <v>0</v>
      </c>
      <c r="BU298" s="116" t="n">
        <f aca="false">BT298-BS298</f>
        <v>0</v>
      </c>
      <c r="BV298" s="161" t="n">
        <f aca="false">BG298+BH298</f>
        <v>0</v>
      </c>
      <c r="BW298" s="108" t="n">
        <v>0</v>
      </c>
      <c r="BX298" s="108" t="n">
        <v>0</v>
      </c>
      <c r="BY298" s="108"/>
      <c r="BZ298" s="108" t="n">
        <v>0</v>
      </c>
      <c r="CA298" s="108" t="n">
        <v>0</v>
      </c>
    </row>
    <row r="299" customFormat="false" ht="13.8" hidden="false" customHeight="false" outlineLevel="0" collapsed="false">
      <c r="A299" s="226"/>
      <c r="B299" s="85" t="n">
        <v>43029</v>
      </c>
      <c r="C299" s="86" t="n">
        <v>80.8</v>
      </c>
      <c r="D299" s="214" t="n">
        <v>0.61</v>
      </c>
      <c r="E299" s="89" t="n">
        <v>94</v>
      </c>
      <c r="F299" s="89" t="n">
        <v>71</v>
      </c>
      <c r="G299" s="88" t="n">
        <v>0</v>
      </c>
      <c r="H299" s="88" t="n">
        <v>0</v>
      </c>
      <c r="I299" s="88" t="n">
        <v>0</v>
      </c>
      <c r="J299" s="88" t="n">
        <v>0</v>
      </c>
      <c r="K299" s="90" t="n">
        <v>0</v>
      </c>
      <c r="L299" s="90" t="n">
        <v>0</v>
      </c>
      <c r="M299" s="90" t="n">
        <v>0</v>
      </c>
      <c r="N299" s="90" t="n">
        <v>0</v>
      </c>
      <c r="O299" s="90" t="n">
        <v>0</v>
      </c>
      <c r="P299" s="90" t="n">
        <v>0</v>
      </c>
      <c r="Q299" s="164" t="n">
        <v>3585</v>
      </c>
      <c r="R299" s="91" t="n">
        <v>0</v>
      </c>
      <c r="S299" s="91" t="n">
        <v>0</v>
      </c>
      <c r="T299" s="92" t="n">
        <v>0</v>
      </c>
      <c r="U299" s="92" t="n">
        <v>0</v>
      </c>
      <c r="V299" s="88" t="n">
        <v>42</v>
      </c>
      <c r="W299" s="89" t="n">
        <v>1440</v>
      </c>
      <c r="X299" s="89" t="n">
        <v>42</v>
      </c>
      <c r="Y299" s="89" t="n">
        <v>1440</v>
      </c>
      <c r="Z299" s="89" t="n">
        <v>60</v>
      </c>
      <c r="AA299" s="89" t="n">
        <v>1440</v>
      </c>
      <c r="AB299" s="93" t="n">
        <v>7</v>
      </c>
      <c r="AC299" s="94" t="n">
        <f aca="false">T299-S299</f>
        <v>0</v>
      </c>
      <c r="AD299" s="89" t="n">
        <v>0</v>
      </c>
      <c r="AE299" s="95" t="str">
        <f aca="false">IF(AD299&gt;0, U299/(AD299*24),"no data")</f>
        <v>no data</v>
      </c>
      <c r="AF299" s="96" t="n">
        <f aca="false">IF(Q299&gt;0,Q299/24,"no data")</f>
        <v>149.375</v>
      </c>
      <c r="AG299" s="95" t="str">
        <f aca="false">IF(T299&gt;0,(T299/Q299),"no data")</f>
        <v>no data</v>
      </c>
      <c r="AH299" s="97" t="n">
        <f aca="false">(1440-((V299*W299)+(X299*Y299)+(Z299*AA299))/(V299+X299+Z299))/1440</f>
        <v>0</v>
      </c>
      <c r="AI299" s="98" t="str">
        <f aca="false">IF(T299&gt;0,(1440-((W299*V299+AS299*AT299)+(Y299*X299+AU299*AV299)+(Z299*AA299+AW299*AX299))/(V299+X299+Z299))/1440,"no data")</f>
        <v>no data</v>
      </c>
      <c r="AJ299" s="110" t="n">
        <v>0</v>
      </c>
      <c r="AK299" s="230" t="n">
        <v>0</v>
      </c>
      <c r="AL299" s="101" t="n">
        <f aca="false">AJ299*AK299</f>
        <v>0</v>
      </c>
      <c r="AM299" s="110" t="n">
        <v>0</v>
      </c>
      <c r="AN299" s="119" t="n">
        <v>0</v>
      </c>
      <c r="AO299" s="103" t="n">
        <f aca="false">AM299*AN299</f>
        <v>0</v>
      </c>
      <c r="AP299" s="104" t="str">
        <f aca="false">IF(T299&gt;0,((((AJ299*AK299)+(AM299*AN299))/(T299*1000))*1000000),"no data")</f>
        <v>no data</v>
      </c>
      <c r="AQ299" s="101" t="n">
        <f aca="false">R299/24</f>
        <v>0</v>
      </c>
      <c r="AR299" s="101"/>
      <c r="AS299" s="88" t="n">
        <v>0</v>
      </c>
      <c r="AT299" s="106" t="n">
        <v>0</v>
      </c>
      <c r="AU299" s="106" t="n">
        <v>0</v>
      </c>
      <c r="AV299" s="88" t="n">
        <v>0</v>
      </c>
      <c r="AW299" s="106" t="n">
        <v>0</v>
      </c>
      <c r="AX299" s="88" t="n">
        <v>0</v>
      </c>
      <c r="AY299" s="88" t="n">
        <v>7</v>
      </c>
      <c r="BA299" s="107" t="n">
        <v>0</v>
      </c>
      <c r="BB299" s="107" t="n">
        <v>0</v>
      </c>
      <c r="BC299" s="107" t="n">
        <v>0</v>
      </c>
      <c r="BD299" s="107" t="n">
        <f aca="false">BB299-BA299</f>
        <v>0</v>
      </c>
      <c r="BE299" s="107" t="str">
        <f aca="false">AP299</f>
        <v>no data</v>
      </c>
      <c r="BF299" s="159" t="n">
        <f aca="false">BC299/24</f>
        <v>0</v>
      </c>
      <c r="BG299" s="109" t="n">
        <v>0</v>
      </c>
      <c r="BH299" s="110" t="n">
        <v>0</v>
      </c>
      <c r="BI299" s="111" t="n">
        <v>0</v>
      </c>
      <c r="BJ299" s="112" t="n">
        <v>0</v>
      </c>
      <c r="BK299" s="112" t="n">
        <v>0</v>
      </c>
      <c r="BL299" s="112" t="n">
        <v>0</v>
      </c>
      <c r="BM299" s="112" t="n">
        <v>991.13</v>
      </c>
      <c r="BN299" s="111" t="n">
        <v>0</v>
      </c>
      <c r="BO299" s="113" t="n">
        <v>0</v>
      </c>
      <c r="BP299" s="108" t="n">
        <v>0</v>
      </c>
      <c r="BQ299" s="108" t="n">
        <v>0</v>
      </c>
      <c r="BR299" s="114"/>
      <c r="BS299" s="115" t="n">
        <v>0</v>
      </c>
      <c r="BT299" s="115" t="n">
        <v>0</v>
      </c>
      <c r="BU299" s="116" t="n">
        <f aca="false">BT299-BS299</f>
        <v>0</v>
      </c>
      <c r="BV299" s="161" t="n">
        <f aca="false">BG299+BH299</f>
        <v>0</v>
      </c>
      <c r="BW299" s="108" t="n">
        <v>0</v>
      </c>
      <c r="BX299" s="108" t="n">
        <v>0</v>
      </c>
      <c r="BY299" s="108"/>
      <c r="BZ299" s="108" t="n">
        <v>0</v>
      </c>
      <c r="CA299" s="108" t="n">
        <v>0</v>
      </c>
    </row>
    <row r="300" customFormat="false" ht="12.75" hidden="false" customHeight="true" outlineLevel="0" collapsed="false">
      <c r="A300" s="290" t="s">
        <v>129</v>
      </c>
      <c r="B300" s="291" t="n">
        <v>43030</v>
      </c>
      <c r="C300" s="323" t="n">
        <v>79.2</v>
      </c>
      <c r="D300" s="324" t="n">
        <v>0.561</v>
      </c>
      <c r="E300" s="326" t="n">
        <v>94</v>
      </c>
      <c r="F300" s="326" t="n">
        <v>67</v>
      </c>
      <c r="G300" s="326" t="n">
        <v>0</v>
      </c>
      <c r="H300" s="326" t="n">
        <v>0</v>
      </c>
      <c r="I300" s="326" t="n">
        <v>0</v>
      </c>
      <c r="J300" s="326" t="n">
        <v>0</v>
      </c>
      <c r="K300" s="356" t="n">
        <v>0</v>
      </c>
      <c r="L300" s="356" t="n">
        <v>0</v>
      </c>
      <c r="M300" s="356" t="n">
        <v>0</v>
      </c>
      <c r="N300" s="356" t="n">
        <v>0</v>
      </c>
      <c r="O300" s="356" t="n">
        <v>0</v>
      </c>
      <c r="P300" s="356" t="n">
        <v>0</v>
      </c>
      <c r="Q300" s="357" t="n">
        <v>3604</v>
      </c>
      <c r="R300" s="329" t="n">
        <v>0</v>
      </c>
      <c r="S300" s="329" t="n">
        <v>0</v>
      </c>
      <c r="T300" s="330" t="n">
        <v>0</v>
      </c>
      <c r="U300" s="330" t="n">
        <v>0</v>
      </c>
      <c r="V300" s="326" t="n">
        <v>42</v>
      </c>
      <c r="W300" s="326" t="n">
        <v>1440</v>
      </c>
      <c r="X300" s="326" t="n">
        <v>42</v>
      </c>
      <c r="Y300" s="326" t="n">
        <v>1440</v>
      </c>
      <c r="Z300" s="326" t="n">
        <v>60</v>
      </c>
      <c r="AA300" s="326" t="n">
        <v>1440</v>
      </c>
      <c r="AB300" s="331" t="n">
        <v>9</v>
      </c>
      <c r="AC300" s="332" t="n">
        <f aca="false">T300-S300</f>
        <v>0</v>
      </c>
      <c r="AD300" s="326" t="n">
        <v>0</v>
      </c>
      <c r="AE300" s="333" t="str">
        <f aca="false">IF(AD300&gt;0, U300/(AD300*24),"no data")</f>
        <v>no data</v>
      </c>
      <c r="AF300" s="334" t="n">
        <f aca="false">IF(Q300&gt;0,Q300/24,"no data")</f>
        <v>150.166666666667</v>
      </c>
      <c r="AG300" s="333" t="str">
        <f aca="false">IF(T300&gt;0,(T300/Q300),"no data")</f>
        <v>no data</v>
      </c>
      <c r="AH300" s="335" t="n">
        <f aca="false">(1440-((V300*W300)+(X300*Y300)+(Z300*AA300))/(V300+X300+Z300))/1440</f>
        <v>0</v>
      </c>
      <c r="AI300" s="336" t="str">
        <f aca="false">IF(T300&gt;0,(1440-((W300*V300+AS300*AT300)+(Y300*X300+AU300*AV300)+(Z300*AA300+AW300*AX300))/(V300+X300+Z300))/1440,"no data")</f>
        <v>no data</v>
      </c>
      <c r="AJ300" s="306" t="n">
        <v>0</v>
      </c>
      <c r="AK300" s="337" t="n">
        <v>0</v>
      </c>
      <c r="AL300" s="338" t="n">
        <v>0</v>
      </c>
      <c r="AM300" s="306" t="n">
        <v>0</v>
      </c>
      <c r="AN300" s="119" t="n">
        <v>0</v>
      </c>
      <c r="AO300" s="339" t="n">
        <f aca="false">AM300*AN300</f>
        <v>0</v>
      </c>
      <c r="AP300" s="340" t="str">
        <f aca="false">IF(T300&gt;0,((((AJ300*AK300)+(AM300*AN300))/(T300*1000))*1000000),"no data")</f>
        <v>no data</v>
      </c>
      <c r="AQ300" s="338" t="n">
        <f aca="false">R300/24</f>
        <v>0</v>
      </c>
      <c r="AR300" s="338"/>
      <c r="AS300" s="325" t="n">
        <v>0</v>
      </c>
      <c r="AT300" s="343" t="n">
        <v>0</v>
      </c>
      <c r="AU300" s="343" t="n">
        <v>0</v>
      </c>
      <c r="AV300" s="325" t="n">
        <v>0</v>
      </c>
      <c r="AW300" s="343" t="n">
        <v>0</v>
      </c>
      <c r="AX300" s="325" t="n">
        <v>0</v>
      </c>
      <c r="AY300" s="325" t="n">
        <v>9</v>
      </c>
      <c r="BA300" s="344" t="n">
        <v>0</v>
      </c>
      <c r="BB300" s="344" t="n">
        <v>0</v>
      </c>
      <c r="BC300" s="344" t="n">
        <v>0</v>
      </c>
      <c r="BD300" s="344" t="n">
        <f aca="false">BB300-BA300</f>
        <v>0</v>
      </c>
      <c r="BE300" s="344" t="str">
        <f aca="false">AP300</f>
        <v>no data</v>
      </c>
      <c r="BF300" s="346" t="n">
        <f aca="false">BC300/24</f>
        <v>0</v>
      </c>
      <c r="BG300" s="358" t="n">
        <v>0</v>
      </c>
      <c r="BH300" s="306" t="n">
        <v>0</v>
      </c>
      <c r="BI300" s="349" t="n">
        <v>0</v>
      </c>
      <c r="BJ300" s="359" t="n">
        <v>0</v>
      </c>
      <c r="BK300" s="359" t="n">
        <v>0</v>
      </c>
      <c r="BL300" s="359" t="n">
        <v>0</v>
      </c>
      <c r="BM300" s="359" t="n">
        <v>988.38</v>
      </c>
      <c r="BN300" s="359" t="n">
        <v>0</v>
      </c>
      <c r="BO300" s="360" t="n">
        <v>0</v>
      </c>
      <c r="BP300" s="359" t="n">
        <v>0</v>
      </c>
      <c r="BQ300" s="359" t="n">
        <v>0</v>
      </c>
      <c r="BR300" s="349"/>
      <c r="BS300" s="359" t="n">
        <v>0</v>
      </c>
      <c r="BT300" s="359" t="n">
        <v>0</v>
      </c>
      <c r="BU300" s="350" t="n">
        <f aca="false">BT300-BS300</f>
        <v>0</v>
      </c>
      <c r="BV300" s="288" t="n">
        <v>0</v>
      </c>
      <c r="BW300" s="346" t="n">
        <v>0</v>
      </c>
      <c r="BX300" s="346" t="n">
        <v>0</v>
      </c>
      <c r="BY300" s="346"/>
      <c r="BZ300" s="346" t="n">
        <v>0</v>
      </c>
      <c r="CA300" s="346" t="n">
        <v>0</v>
      </c>
    </row>
    <row r="301" customFormat="false" ht="13.8" hidden="false" customHeight="false" outlineLevel="0" collapsed="false">
      <c r="A301" s="290"/>
      <c r="B301" s="291" t="n">
        <v>43031</v>
      </c>
      <c r="C301" s="323" t="n">
        <v>76.86</v>
      </c>
      <c r="D301" s="324" t="n">
        <v>0.6799</v>
      </c>
      <c r="E301" s="326" t="n">
        <v>89</v>
      </c>
      <c r="F301" s="326" t="n">
        <v>68</v>
      </c>
      <c r="G301" s="326" t="n">
        <v>0</v>
      </c>
      <c r="H301" s="326" t="n">
        <v>0</v>
      </c>
      <c r="I301" s="326" t="n">
        <v>0</v>
      </c>
      <c r="J301" s="326" t="n">
        <v>0</v>
      </c>
      <c r="K301" s="356" t="n">
        <v>0</v>
      </c>
      <c r="L301" s="356" t="n">
        <v>0</v>
      </c>
      <c r="M301" s="356" t="n">
        <v>0</v>
      </c>
      <c r="N301" s="356" t="n">
        <v>0</v>
      </c>
      <c r="O301" s="356" t="n">
        <v>0</v>
      </c>
      <c r="P301" s="356" t="n">
        <v>0</v>
      </c>
      <c r="Q301" s="357" t="n">
        <v>3628</v>
      </c>
      <c r="R301" s="329" t="n">
        <v>0</v>
      </c>
      <c r="S301" s="329" t="n">
        <v>0</v>
      </c>
      <c r="T301" s="330" t="n">
        <v>0</v>
      </c>
      <c r="U301" s="330" t="n">
        <v>0</v>
      </c>
      <c r="V301" s="326" t="n">
        <v>42</v>
      </c>
      <c r="W301" s="326" t="n">
        <v>1440</v>
      </c>
      <c r="X301" s="326" t="n">
        <v>42</v>
      </c>
      <c r="Y301" s="326" t="n">
        <v>1440</v>
      </c>
      <c r="Z301" s="326" t="n">
        <v>60</v>
      </c>
      <c r="AA301" s="326" t="n">
        <v>1440</v>
      </c>
      <c r="AB301" s="331" t="n">
        <v>10</v>
      </c>
      <c r="AC301" s="332" t="n">
        <f aca="false">T301-S301</f>
        <v>0</v>
      </c>
      <c r="AD301" s="326" t="n">
        <v>0</v>
      </c>
      <c r="AE301" s="333" t="str">
        <f aca="false">IF(AD301&gt;0, U301/(AD301*24),"no data")</f>
        <v>no data</v>
      </c>
      <c r="AF301" s="334" t="n">
        <f aca="false">IF(Q301&gt;0,Q301/24,"no data")</f>
        <v>151.166666666667</v>
      </c>
      <c r="AG301" s="333" t="str">
        <f aca="false">IF(T301&gt;0,(T301/Q301),"no data")</f>
        <v>no data</v>
      </c>
      <c r="AH301" s="335" t="n">
        <f aca="false">(1440-((V301*W301)+(X301*Y301)+(Z301*AA301))/(V301+X301+Z301))/1440</f>
        <v>0</v>
      </c>
      <c r="AI301" s="336" t="str">
        <f aca="false">IF(T301&gt;0,(1440-((W301*V301+AS301*AT301)+(Y301*X301+AU301*AV301)+(Z301*AA301+AW301*AX301))/(V301+X301+Z301))/1440,"no data")</f>
        <v>no data</v>
      </c>
      <c r="AJ301" s="306" t="n">
        <v>0</v>
      </c>
      <c r="AK301" s="337" t="n">
        <v>0</v>
      </c>
      <c r="AL301" s="338" t="n">
        <f aca="false">AJ301*AK301</f>
        <v>0</v>
      </c>
      <c r="AM301" s="306" t="n">
        <v>0</v>
      </c>
      <c r="AN301" s="119" t="n">
        <v>0</v>
      </c>
      <c r="AO301" s="339" t="n">
        <f aca="false">AM301*AN301</f>
        <v>0</v>
      </c>
      <c r="AP301" s="340" t="str">
        <f aca="false">IF(T301&gt;0,((((AJ301*AK301)+(AM301*AN301))/(T301*1000))*1000000),"no data")</f>
        <v>no data</v>
      </c>
      <c r="AQ301" s="338" t="n">
        <f aca="false">R301/24</f>
        <v>0</v>
      </c>
      <c r="AR301" s="338"/>
      <c r="AS301" s="325" t="n">
        <v>0</v>
      </c>
      <c r="AT301" s="343" t="n">
        <v>0</v>
      </c>
      <c r="AU301" s="325" t="n">
        <v>0</v>
      </c>
      <c r="AV301" s="325" t="n">
        <v>0</v>
      </c>
      <c r="AW301" s="343" t="n">
        <v>0</v>
      </c>
      <c r="AX301" s="325" t="n">
        <v>0</v>
      </c>
      <c r="AY301" s="325" t="n">
        <v>10</v>
      </c>
      <c r="BA301" s="344" t="n">
        <v>0</v>
      </c>
      <c r="BB301" s="344" t="n">
        <v>0</v>
      </c>
      <c r="BC301" s="344" t="n">
        <v>0</v>
      </c>
      <c r="BD301" s="344" t="n">
        <f aca="false">BB301-BA301</f>
        <v>0</v>
      </c>
      <c r="BE301" s="344" t="str">
        <f aca="false">AP301</f>
        <v>no data</v>
      </c>
      <c r="BF301" s="346" t="n">
        <f aca="false">BC301/24</f>
        <v>0</v>
      </c>
      <c r="BG301" s="358" t="n">
        <v>0</v>
      </c>
      <c r="BH301" s="306" t="n">
        <v>0</v>
      </c>
      <c r="BI301" s="349" t="n">
        <v>0</v>
      </c>
      <c r="BJ301" s="359" t="n">
        <v>0</v>
      </c>
      <c r="BK301" s="359" t="n">
        <v>0</v>
      </c>
      <c r="BL301" s="359" t="n">
        <v>0</v>
      </c>
      <c r="BM301" s="361" t="n">
        <v>992.33</v>
      </c>
      <c r="BN301" s="359" t="n">
        <v>0</v>
      </c>
      <c r="BO301" s="360" t="n">
        <v>0</v>
      </c>
      <c r="BP301" s="359" t="n">
        <v>0</v>
      </c>
      <c r="BQ301" s="359" t="n">
        <v>0</v>
      </c>
      <c r="BR301" s="349"/>
      <c r="BS301" s="359" t="n">
        <v>0</v>
      </c>
      <c r="BT301" s="359" t="n">
        <v>0</v>
      </c>
      <c r="BU301" s="350" t="n">
        <f aca="false">BT301-BS301</f>
        <v>0</v>
      </c>
      <c r="BV301" s="288" t="n">
        <f aca="false">BG301+BH301</f>
        <v>0</v>
      </c>
      <c r="BW301" s="346" t="n">
        <v>0</v>
      </c>
      <c r="BX301" s="346" t="n">
        <v>0</v>
      </c>
      <c r="BY301" s="346"/>
      <c r="BZ301" s="346" t="n">
        <v>0</v>
      </c>
      <c r="CA301" s="346" t="n">
        <v>0</v>
      </c>
    </row>
    <row r="302" customFormat="false" ht="13.8" hidden="false" customHeight="false" outlineLevel="0" collapsed="false">
      <c r="A302" s="290"/>
      <c r="B302" s="291" t="n">
        <v>43032</v>
      </c>
      <c r="C302" s="323" t="n">
        <v>77.66</v>
      </c>
      <c r="D302" s="324" t="n">
        <v>0.6547</v>
      </c>
      <c r="E302" s="326" t="n">
        <v>91</v>
      </c>
      <c r="F302" s="326" t="n">
        <v>68</v>
      </c>
      <c r="G302" s="326" t="n">
        <v>0</v>
      </c>
      <c r="H302" s="326" t="n">
        <v>0</v>
      </c>
      <c r="I302" s="326" t="n">
        <v>0</v>
      </c>
      <c r="J302" s="326" t="n">
        <v>0</v>
      </c>
      <c r="K302" s="356" t="n">
        <v>0</v>
      </c>
      <c r="L302" s="356" t="n">
        <v>0</v>
      </c>
      <c r="M302" s="356" t="n">
        <v>0</v>
      </c>
      <c r="N302" s="356" t="n">
        <v>0</v>
      </c>
      <c r="O302" s="356" t="n">
        <v>0</v>
      </c>
      <c r="P302" s="356" t="n">
        <v>0</v>
      </c>
      <c r="Q302" s="357" t="n">
        <v>3614</v>
      </c>
      <c r="R302" s="329" t="n">
        <v>0</v>
      </c>
      <c r="S302" s="329" t="n">
        <v>0</v>
      </c>
      <c r="T302" s="330" t="n">
        <v>0</v>
      </c>
      <c r="U302" s="330" t="n">
        <v>0</v>
      </c>
      <c r="V302" s="326" t="n">
        <v>42</v>
      </c>
      <c r="W302" s="326" t="n">
        <v>1440</v>
      </c>
      <c r="X302" s="326" t="n">
        <v>42</v>
      </c>
      <c r="Y302" s="326" t="n">
        <v>1440</v>
      </c>
      <c r="Z302" s="326" t="n">
        <v>60</v>
      </c>
      <c r="AA302" s="326" t="n">
        <v>1440</v>
      </c>
      <c r="AB302" s="331" t="n">
        <v>10</v>
      </c>
      <c r="AC302" s="332" t="n">
        <f aca="false">T302-S302</f>
        <v>0</v>
      </c>
      <c r="AD302" s="326" t="n">
        <v>0</v>
      </c>
      <c r="AE302" s="333" t="str">
        <f aca="false">IF(AD302&gt;0, U302/(AD302*24),"no data")</f>
        <v>no data</v>
      </c>
      <c r="AF302" s="334" t="n">
        <f aca="false">IF(Q302&gt;0,Q302/24,"no data")</f>
        <v>150.583333333333</v>
      </c>
      <c r="AG302" s="333" t="str">
        <f aca="false">IF(T302&gt;0,(T302/Q302),"no data")</f>
        <v>no data</v>
      </c>
      <c r="AH302" s="335" t="n">
        <f aca="false">(1440-((V302*W302)+(X302*Y302)+(Z302*AA302))/(V302+X302+Z302))/1440</f>
        <v>0</v>
      </c>
      <c r="AI302" s="336" t="str">
        <f aca="false">IF(T302&gt;0,(1440-((W302*V302+AS302*AT302)+(Y302*X302+AU302*AV302)+(Z302*AA302+AW302*AX302))/(V302+X302+Z302))/1440,"no data")</f>
        <v>no data</v>
      </c>
      <c r="AJ302" s="306" t="n">
        <v>0</v>
      </c>
      <c r="AK302" s="337" t="n">
        <v>0</v>
      </c>
      <c r="AL302" s="338" t="n">
        <f aca="false">AJ302*AK302</f>
        <v>0</v>
      </c>
      <c r="AM302" s="306" t="n">
        <v>0</v>
      </c>
      <c r="AN302" s="119" t="n">
        <v>0</v>
      </c>
      <c r="AO302" s="339" t="n">
        <f aca="false">AM302*AN302</f>
        <v>0</v>
      </c>
      <c r="AP302" s="340" t="str">
        <f aca="false">IF(T302&gt;0,((((AJ302*AK302)+(AM302*AN302))/(T302*1000))*1000000),"no data")</f>
        <v>no data</v>
      </c>
      <c r="AQ302" s="338" t="n">
        <f aca="false">R302/24</f>
        <v>0</v>
      </c>
      <c r="AR302" s="338"/>
      <c r="AS302" s="325" t="n">
        <v>0</v>
      </c>
      <c r="AT302" s="343" t="n">
        <v>0</v>
      </c>
      <c r="AU302" s="343" t="n">
        <v>0</v>
      </c>
      <c r="AV302" s="325" t="n">
        <v>0</v>
      </c>
      <c r="AW302" s="343" t="n">
        <v>0</v>
      </c>
      <c r="AX302" s="325" t="n">
        <v>0</v>
      </c>
      <c r="AY302" s="325" t="n">
        <v>10</v>
      </c>
      <c r="BA302" s="344" t="n">
        <v>0</v>
      </c>
      <c r="BB302" s="344" t="n">
        <v>0</v>
      </c>
      <c r="BC302" s="344" t="n">
        <v>0</v>
      </c>
      <c r="BD302" s="344" t="n">
        <f aca="false">BB302-BA302</f>
        <v>0</v>
      </c>
      <c r="BE302" s="344" t="str">
        <f aca="false">AP302</f>
        <v>no data</v>
      </c>
      <c r="BF302" s="346" t="n">
        <f aca="false">BC302/24</f>
        <v>0</v>
      </c>
      <c r="BG302" s="358" t="n">
        <v>0</v>
      </c>
      <c r="BH302" s="306" t="n">
        <v>0</v>
      </c>
      <c r="BI302" s="349" t="n">
        <v>0</v>
      </c>
      <c r="BJ302" s="359" t="n">
        <v>0</v>
      </c>
      <c r="BK302" s="359" t="n">
        <v>0</v>
      </c>
      <c r="BL302" s="359" t="n">
        <v>0</v>
      </c>
      <c r="BM302" s="361" t="n">
        <v>996.21</v>
      </c>
      <c r="BN302" s="349" t="n">
        <v>0</v>
      </c>
      <c r="BO302" s="360" t="n">
        <v>0</v>
      </c>
      <c r="BP302" s="359" t="n">
        <v>0</v>
      </c>
      <c r="BQ302" s="359" t="n">
        <v>0</v>
      </c>
      <c r="BR302" s="349"/>
      <c r="BS302" s="359" t="n">
        <v>0</v>
      </c>
      <c r="BT302" s="359" t="n">
        <v>0</v>
      </c>
      <c r="BU302" s="350" t="n">
        <f aca="false">BT302-BS302</f>
        <v>0</v>
      </c>
      <c r="BV302" s="288" t="n">
        <f aca="false">BG302+BH302</f>
        <v>0</v>
      </c>
      <c r="BW302" s="346" t="n">
        <v>0</v>
      </c>
      <c r="BX302" s="346" t="n">
        <v>0</v>
      </c>
      <c r="BY302" s="346"/>
      <c r="BZ302" s="346" t="n">
        <v>0</v>
      </c>
      <c r="CA302" s="346" t="n">
        <v>0</v>
      </c>
    </row>
    <row r="303" customFormat="false" ht="13.8" hidden="false" customHeight="false" outlineLevel="0" collapsed="false">
      <c r="A303" s="290"/>
      <c r="B303" s="291" t="n">
        <v>43033</v>
      </c>
      <c r="C303" s="323" t="n">
        <v>77.96</v>
      </c>
      <c r="D303" s="324" t="n">
        <v>0.5929</v>
      </c>
      <c r="E303" s="326" t="n">
        <v>92</v>
      </c>
      <c r="F303" s="326" t="n">
        <v>67</v>
      </c>
      <c r="G303" s="326" t="n">
        <v>0</v>
      </c>
      <c r="H303" s="326" t="n">
        <v>0</v>
      </c>
      <c r="I303" s="326" t="n">
        <v>0</v>
      </c>
      <c r="J303" s="326" t="n">
        <v>0</v>
      </c>
      <c r="K303" s="356" t="n">
        <v>0</v>
      </c>
      <c r="L303" s="356" t="n">
        <v>0</v>
      </c>
      <c r="M303" s="356" t="n">
        <v>0</v>
      </c>
      <c r="N303" s="356" t="n">
        <v>0</v>
      </c>
      <c r="O303" s="356" t="n">
        <v>0</v>
      </c>
      <c r="P303" s="356" t="n">
        <v>0</v>
      </c>
      <c r="Q303" s="357" t="n">
        <v>3616</v>
      </c>
      <c r="R303" s="329" t="n">
        <v>0</v>
      </c>
      <c r="S303" s="329" t="n">
        <v>0</v>
      </c>
      <c r="T303" s="330" t="n">
        <v>0</v>
      </c>
      <c r="U303" s="330" t="n">
        <v>0</v>
      </c>
      <c r="V303" s="326" t="n">
        <v>42</v>
      </c>
      <c r="W303" s="326" t="n">
        <v>1440</v>
      </c>
      <c r="X303" s="326" t="n">
        <v>42</v>
      </c>
      <c r="Y303" s="326" t="n">
        <v>1440</v>
      </c>
      <c r="Z303" s="326" t="n">
        <v>60</v>
      </c>
      <c r="AA303" s="326" t="n">
        <v>1440</v>
      </c>
      <c r="AB303" s="331" t="n">
        <v>13</v>
      </c>
      <c r="AC303" s="332" t="n">
        <f aca="false">T303-S303</f>
        <v>0</v>
      </c>
      <c r="AD303" s="326" t="n">
        <v>0</v>
      </c>
      <c r="AE303" s="333" t="str">
        <f aca="false">IF(AD303&gt;0, U303/(AD303*24),"no data")</f>
        <v>no data</v>
      </c>
      <c r="AF303" s="334" t="n">
        <f aca="false">IF(Q303&gt;0,Q303/24,"no data")</f>
        <v>150.666666666667</v>
      </c>
      <c r="AG303" s="333" t="str">
        <f aca="false">IF(T303&gt;0,(T303/Q303),"no data")</f>
        <v>no data</v>
      </c>
      <c r="AH303" s="335" t="n">
        <f aca="false">(1440-((V303*W303)+(X303*Y303)+(Z303*AA303))/(V303+X303+Z303))/1440</f>
        <v>0</v>
      </c>
      <c r="AI303" s="336" t="str">
        <f aca="false">IF(T303&gt;0,(1440-((W303*V303+AS303*AT303)+(Y303*X303+AU303*AV303)+(Z303*AA303+AW303*AX303))/(V303+X303+Z303))/1440,"no data")</f>
        <v>no data</v>
      </c>
      <c r="AJ303" s="306" t="n">
        <v>0</v>
      </c>
      <c r="AK303" s="338" t="n">
        <v>0</v>
      </c>
      <c r="AL303" s="338" t="n">
        <f aca="false">AJ303*AK303</f>
        <v>0</v>
      </c>
      <c r="AM303" s="306" t="n">
        <v>0</v>
      </c>
      <c r="AN303" s="119" t="n">
        <v>0</v>
      </c>
      <c r="AO303" s="339" t="n">
        <f aca="false">AM303*AN303</f>
        <v>0</v>
      </c>
      <c r="AP303" s="340" t="str">
        <f aca="false">IF(T303&gt;0,((((AJ303*AK303)+(AM303*AN303))/(T303*1000))*1000000),"no data")</f>
        <v>no data</v>
      </c>
      <c r="AQ303" s="338" t="n">
        <f aca="false">R303/24</f>
        <v>0</v>
      </c>
      <c r="AR303" s="338"/>
      <c r="AS303" s="325" t="n">
        <v>0</v>
      </c>
      <c r="AT303" s="343" t="n">
        <v>0</v>
      </c>
      <c r="AU303" s="343" t="n">
        <v>0</v>
      </c>
      <c r="AV303" s="325" t="n">
        <v>0</v>
      </c>
      <c r="AW303" s="343" t="n">
        <v>0</v>
      </c>
      <c r="AX303" s="325" t="n">
        <v>0</v>
      </c>
      <c r="AY303" s="325" t="n">
        <v>13</v>
      </c>
      <c r="BA303" s="344" t="n">
        <v>0</v>
      </c>
      <c r="BB303" s="344" t="n">
        <v>0</v>
      </c>
      <c r="BC303" s="344" t="n">
        <v>0</v>
      </c>
      <c r="BD303" s="344" t="n">
        <f aca="false">BB303-BA303</f>
        <v>0</v>
      </c>
      <c r="BE303" s="344" t="str">
        <f aca="false">AP303</f>
        <v>no data</v>
      </c>
      <c r="BF303" s="346" t="n">
        <f aca="false">BC303/24</f>
        <v>0</v>
      </c>
      <c r="BG303" s="358" t="n">
        <v>0</v>
      </c>
      <c r="BH303" s="306" t="n">
        <v>0</v>
      </c>
      <c r="BI303" s="349" t="n">
        <v>0</v>
      </c>
      <c r="BJ303" s="359" t="n">
        <v>0</v>
      </c>
      <c r="BK303" s="361" t="n">
        <v>0</v>
      </c>
      <c r="BL303" s="359" t="n">
        <v>0</v>
      </c>
      <c r="BM303" s="359" t="n">
        <v>996.8</v>
      </c>
      <c r="BN303" s="359" t="n">
        <v>0</v>
      </c>
      <c r="BO303" s="360" t="n">
        <v>0</v>
      </c>
      <c r="BP303" s="359" t="n">
        <v>0</v>
      </c>
      <c r="BQ303" s="349" t="n">
        <v>0</v>
      </c>
      <c r="BR303" s="349" t="n">
        <v>0</v>
      </c>
      <c r="BS303" s="359" t="n">
        <v>0</v>
      </c>
      <c r="BT303" s="344" t="n">
        <v>0</v>
      </c>
      <c r="BU303" s="350" t="n">
        <f aca="false">BT303-BS303</f>
        <v>0</v>
      </c>
      <c r="BV303" s="288" t="n">
        <f aca="false">BG303+BH303</f>
        <v>0</v>
      </c>
      <c r="BW303" s="346" t="n">
        <v>0</v>
      </c>
      <c r="BX303" s="346" t="n">
        <v>0</v>
      </c>
      <c r="BY303" s="346"/>
      <c r="BZ303" s="346" t="n">
        <v>0</v>
      </c>
      <c r="CA303" s="346" t="n">
        <v>0</v>
      </c>
    </row>
    <row r="304" customFormat="false" ht="13.8" hidden="false" customHeight="false" outlineLevel="0" collapsed="false">
      <c r="A304" s="290"/>
      <c r="B304" s="291" t="n">
        <v>43034</v>
      </c>
      <c r="C304" s="323" t="n">
        <v>76.6</v>
      </c>
      <c r="D304" s="324" t="n">
        <v>0.537</v>
      </c>
      <c r="E304" s="326" t="n">
        <v>89</v>
      </c>
      <c r="F304" s="326" t="n">
        <v>65</v>
      </c>
      <c r="G304" s="326" t="n">
        <v>6</v>
      </c>
      <c r="H304" s="326" t="n">
        <v>30</v>
      </c>
      <c r="I304" s="326" t="n">
        <v>0</v>
      </c>
      <c r="J304" s="326" t="n">
        <v>0</v>
      </c>
      <c r="K304" s="355" t="n">
        <v>0</v>
      </c>
      <c r="L304" s="355" t="n">
        <v>0</v>
      </c>
      <c r="M304" s="355" t="n">
        <v>0</v>
      </c>
      <c r="N304" s="355" t="n">
        <v>0</v>
      </c>
      <c r="O304" s="355" t="n">
        <v>0</v>
      </c>
      <c r="P304" s="355" t="n">
        <v>0</v>
      </c>
      <c r="Q304" s="357" t="n">
        <v>3628</v>
      </c>
      <c r="R304" s="362" t="n">
        <v>534</v>
      </c>
      <c r="S304" s="329" t="n">
        <v>534</v>
      </c>
      <c r="T304" s="330" t="n">
        <v>535</v>
      </c>
      <c r="U304" s="330" t="n">
        <v>565</v>
      </c>
      <c r="V304" s="326" t="n">
        <v>44</v>
      </c>
      <c r="W304" s="326" t="n">
        <v>885</v>
      </c>
      <c r="X304" s="326" t="n">
        <v>44</v>
      </c>
      <c r="Y304" s="326" t="n">
        <v>1440</v>
      </c>
      <c r="Z304" s="326" t="n">
        <v>60</v>
      </c>
      <c r="AA304" s="326" t="n">
        <v>1029</v>
      </c>
      <c r="AB304" s="331" t="n">
        <f aca="false">U304-T304+AY304</f>
        <v>40</v>
      </c>
      <c r="AC304" s="332" t="n">
        <f aca="false">T304-S304</f>
        <v>1</v>
      </c>
      <c r="AD304" s="326" t="n">
        <v>77</v>
      </c>
      <c r="AE304" s="333" t="n">
        <f aca="false">IF(AD304&gt;0, U304/(AD304*24),"no data")</f>
        <v>0.305735930735931</v>
      </c>
      <c r="AF304" s="334" t="n">
        <f aca="false">IF(Q304&gt;0,Q304/24,"no data")</f>
        <v>151.166666666667</v>
      </c>
      <c r="AG304" s="333" t="n">
        <f aca="false">IF(T304&gt;0,(T304/Q304),"no data")</f>
        <v>0.147464167585447</v>
      </c>
      <c r="AH304" s="335" t="n">
        <f aca="false">(1440-((V304*W304)+(X304*Y304)+(Z304*AA304))/(V304+X304+Z304))/1440</f>
        <v>0.230292792792793</v>
      </c>
      <c r="AI304" s="336" t="n">
        <f aca="false">IF(T304&gt;0,(1440-((W304*V304+AS304*AT304)+(Y304*X304+AU304*AV304)+(Z304*AA304+AW304*AX304))/(V304+X304+Z304))/1440,"no data")</f>
        <v>0.158502252252252</v>
      </c>
      <c r="AJ304" s="306" t="n">
        <v>0</v>
      </c>
      <c r="AK304" s="338" t="n">
        <v>0</v>
      </c>
      <c r="AL304" s="338" t="n">
        <f aca="false">AJ304*AK304</f>
        <v>0</v>
      </c>
      <c r="AM304" s="306" t="n">
        <v>5.075</v>
      </c>
      <c r="AN304" s="119" t="n">
        <v>948.412</v>
      </c>
      <c r="AO304" s="339" t="n">
        <f aca="false">AM304*AN304</f>
        <v>4813.1909</v>
      </c>
      <c r="AP304" s="340" t="n">
        <f aca="false">IF(T304&gt;0,((((AJ304*AK304)+(AM304*AN304))/(T304*1000))*1000000),"no data")</f>
        <v>8996.6185046729</v>
      </c>
      <c r="AQ304" s="338" t="n">
        <f aca="false">R304/24</f>
        <v>22.25</v>
      </c>
      <c r="AR304" s="338"/>
      <c r="AS304" s="325" t="n">
        <v>18</v>
      </c>
      <c r="AT304" s="343" t="n">
        <v>165</v>
      </c>
      <c r="AU304" s="343" t="n">
        <v>0</v>
      </c>
      <c r="AV304" s="325" t="n">
        <v>0</v>
      </c>
      <c r="AW304" s="343" t="n">
        <v>30</v>
      </c>
      <c r="AX304" s="325" t="n">
        <v>411</v>
      </c>
      <c r="AY304" s="325" t="n">
        <v>10</v>
      </c>
      <c r="BA304" s="344" t="n">
        <v>366</v>
      </c>
      <c r="BB304" s="344" t="n">
        <v>0</v>
      </c>
      <c r="BC304" s="344" t="n">
        <v>199</v>
      </c>
      <c r="BD304" s="344" t="n">
        <f aca="false">BB304-BA304</f>
        <v>-366</v>
      </c>
      <c r="BE304" s="344" t="n">
        <f aca="false">AP304</f>
        <v>8996.6185046729</v>
      </c>
      <c r="BF304" s="346" t="n">
        <f aca="false">BC304/24</f>
        <v>8.29166666666667</v>
      </c>
      <c r="BG304" s="358" t="n">
        <v>0.792</v>
      </c>
      <c r="BH304" s="306" t="n">
        <v>0</v>
      </c>
      <c r="BI304" s="363" t="n">
        <v>24</v>
      </c>
      <c r="BJ304" s="349" t="n">
        <v>25.4</v>
      </c>
      <c r="BK304" s="359" t="n">
        <v>0</v>
      </c>
      <c r="BL304" s="359" t="n">
        <v>0</v>
      </c>
      <c r="BM304" s="359" t="n">
        <v>992.1</v>
      </c>
      <c r="BN304" s="349" t="n">
        <v>50.1</v>
      </c>
      <c r="BO304" s="360" t="n">
        <v>0</v>
      </c>
      <c r="BP304" s="359" t="n">
        <v>94.1</v>
      </c>
      <c r="BQ304" s="349" t="n">
        <v>0</v>
      </c>
      <c r="BR304" s="349"/>
      <c r="BS304" s="359" t="n">
        <v>12389</v>
      </c>
      <c r="BT304" s="344" t="n">
        <v>0</v>
      </c>
      <c r="BU304" s="350" t="n">
        <v>0</v>
      </c>
      <c r="BV304" s="288" t="n">
        <f aca="false">BG304+BH304</f>
        <v>0.792</v>
      </c>
      <c r="BW304" s="346" t="n">
        <v>6.75</v>
      </c>
      <c r="BX304" s="346" t="n">
        <v>0</v>
      </c>
      <c r="BY304" s="346"/>
      <c r="BZ304" s="346" t="n">
        <v>5.25</v>
      </c>
      <c r="CA304" s="346" t="n">
        <v>10</v>
      </c>
    </row>
    <row r="305" customFormat="false" ht="13.8" hidden="false" customHeight="false" outlineLevel="0" collapsed="false">
      <c r="A305" s="290"/>
      <c r="B305" s="291" t="n">
        <v>43035</v>
      </c>
      <c r="C305" s="338" t="n">
        <v>76</v>
      </c>
      <c r="D305" s="324" t="n">
        <v>0.6</v>
      </c>
      <c r="E305" s="325" t="n">
        <v>90</v>
      </c>
      <c r="F305" s="325" t="n">
        <v>63</v>
      </c>
      <c r="G305" s="326" t="n">
        <v>24</v>
      </c>
      <c r="H305" s="326" t="n">
        <v>0</v>
      </c>
      <c r="I305" s="326" t="n">
        <v>0</v>
      </c>
      <c r="J305" s="326" t="n">
        <v>0</v>
      </c>
      <c r="K305" s="355" t="n">
        <v>0</v>
      </c>
      <c r="L305" s="355" t="n">
        <v>0</v>
      </c>
      <c r="M305" s="355" t="n">
        <v>0</v>
      </c>
      <c r="N305" s="355" t="n">
        <v>0</v>
      </c>
      <c r="O305" s="355" t="n">
        <v>0</v>
      </c>
      <c r="P305" s="355" t="n">
        <v>0</v>
      </c>
      <c r="Q305" s="355" t="n">
        <v>3633</v>
      </c>
      <c r="R305" s="329" t="n">
        <v>1766.5</v>
      </c>
      <c r="S305" s="329" t="n">
        <v>1766.5</v>
      </c>
      <c r="T305" s="330" t="n">
        <v>1744</v>
      </c>
      <c r="U305" s="330" t="n">
        <v>1823</v>
      </c>
      <c r="V305" s="326" t="n">
        <v>45</v>
      </c>
      <c r="W305" s="326" t="n">
        <v>0</v>
      </c>
      <c r="X305" s="326" t="n">
        <v>45</v>
      </c>
      <c r="Y305" s="326" t="n">
        <v>1440</v>
      </c>
      <c r="Z305" s="326" t="n">
        <v>60</v>
      </c>
      <c r="AA305" s="326" t="n">
        <v>0</v>
      </c>
      <c r="AB305" s="331" t="n">
        <f aca="false">U305-T305+AY305</f>
        <v>79</v>
      </c>
      <c r="AC305" s="332" t="n">
        <f aca="false">T305-S305</f>
        <v>-22.5</v>
      </c>
      <c r="AD305" s="326" t="n">
        <v>78</v>
      </c>
      <c r="AE305" s="333" t="n">
        <f aca="false">IF(AD305&gt;0, U305/(AD305*24),"no data")</f>
        <v>0.973824786324786</v>
      </c>
      <c r="AF305" s="334" t="n">
        <f aca="false">IF(Q305&gt;0,Q305/24,"no data")</f>
        <v>151.375</v>
      </c>
      <c r="AG305" s="333" t="n">
        <f aca="false">IF(T305&gt;0,(T305/Q305),"no data")</f>
        <v>0.480044040737682</v>
      </c>
      <c r="AH305" s="335" t="n">
        <f aca="false">(1440-((V305*W305)+(X305*Y305)+(Z305*AA305))/(V305+X305+Z305))/1440</f>
        <v>0.7</v>
      </c>
      <c r="AI305" s="336" t="n">
        <f aca="false">IF(T305&gt;0,(1440-((W305*V305+AS305*AT305)+(Y305*X305+AU305*AV305)+(Z305*AA305+AW305*AX305))/(V305+X305+Z305))/1440,"no data")</f>
        <v>0.5</v>
      </c>
      <c r="AJ305" s="306" t="n">
        <v>0</v>
      </c>
      <c r="AK305" s="338" t="n">
        <v>0</v>
      </c>
      <c r="AL305" s="338" t="n">
        <f aca="false">AJ305*AK305</f>
        <v>0</v>
      </c>
      <c r="AM305" s="306" t="n">
        <v>16.196</v>
      </c>
      <c r="AN305" s="119" t="n">
        <v>945</v>
      </c>
      <c r="AO305" s="339" t="n">
        <f aca="false">AM305*AN305</f>
        <v>15305.22</v>
      </c>
      <c r="AP305" s="340" t="n">
        <f aca="false">IF(T305&gt;0,((((AJ305*AK305)+(AM305*AN305))/(T305*1000))*1000000),"no data")</f>
        <v>8775.92889908257</v>
      </c>
      <c r="AQ305" s="338" t="n">
        <f aca="false">R305/24</f>
        <v>73.6041666666667</v>
      </c>
      <c r="AR305" s="338"/>
      <c r="AS305" s="325" t="n">
        <v>0</v>
      </c>
      <c r="AT305" s="343" t="n">
        <v>0</v>
      </c>
      <c r="AU305" s="325" t="n">
        <v>0</v>
      </c>
      <c r="AV305" s="325" t="n">
        <v>0</v>
      </c>
      <c r="AW305" s="343" t="n">
        <v>30</v>
      </c>
      <c r="AX305" s="325" t="n">
        <v>1440</v>
      </c>
      <c r="AY305" s="325" t="n">
        <v>0</v>
      </c>
      <c r="BA305" s="344" t="n">
        <v>1088</v>
      </c>
      <c r="BB305" s="344" t="n">
        <v>0</v>
      </c>
      <c r="BC305" s="344" t="n">
        <v>735</v>
      </c>
      <c r="BD305" s="344" t="n">
        <f aca="false">BB305-BA305</f>
        <v>-1088</v>
      </c>
      <c r="BE305" s="344" t="n">
        <f aca="false">AP305</f>
        <v>8775.92889908257</v>
      </c>
      <c r="BF305" s="346" t="n">
        <f aca="false">BC305/24</f>
        <v>30.625</v>
      </c>
      <c r="BG305" s="358" t="n">
        <v>2.564</v>
      </c>
      <c r="BH305" s="306" t="n">
        <v>0</v>
      </c>
      <c r="BI305" s="349" t="n">
        <v>24</v>
      </c>
      <c r="BJ305" s="359" t="n">
        <v>28.7</v>
      </c>
      <c r="BK305" s="359" t="n">
        <v>0</v>
      </c>
      <c r="BL305" s="359" t="n">
        <v>0</v>
      </c>
      <c r="BM305" s="359" t="n">
        <v>996.6</v>
      </c>
      <c r="BN305" s="359" t="n">
        <v>50.12</v>
      </c>
      <c r="BO305" s="360" t="n">
        <v>0</v>
      </c>
      <c r="BP305" s="359" t="n">
        <v>93.76</v>
      </c>
      <c r="BQ305" s="349" t="n">
        <v>0</v>
      </c>
      <c r="BR305" s="349"/>
      <c r="BS305" s="344" t="n">
        <v>12433</v>
      </c>
      <c r="BT305" s="344" t="n">
        <v>0</v>
      </c>
      <c r="BU305" s="350" t="n">
        <f aca="false">BT305-BS305</f>
        <v>-12433</v>
      </c>
      <c r="BV305" s="288" t="n">
        <f aca="false">BG305+BH305</f>
        <v>2.564</v>
      </c>
      <c r="BW305" s="346" t="n">
        <v>24</v>
      </c>
      <c r="BX305" s="346" t="n">
        <v>0</v>
      </c>
      <c r="BY305" s="346"/>
      <c r="BZ305" s="346" t="n">
        <v>24</v>
      </c>
      <c r="CA305" s="346" t="n">
        <v>5.4</v>
      </c>
    </row>
    <row r="306" customFormat="false" ht="13.8" hidden="false" customHeight="false" outlineLevel="0" collapsed="false">
      <c r="A306" s="290"/>
      <c r="B306" s="291" t="n">
        <v>43036</v>
      </c>
      <c r="C306" s="323" t="n">
        <v>77</v>
      </c>
      <c r="D306" s="324" t="n">
        <v>0.62</v>
      </c>
      <c r="E306" s="325" t="n">
        <v>88</v>
      </c>
      <c r="F306" s="325" t="n">
        <v>67</v>
      </c>
      <c r="G306" s="326" t="n">
        <v>24</v>
      </c>
      <c r="H306" s="326" t="n">
        <v>0</v>
      </c>
      <c r="I306" s="326" t="n">
        <v>0</v>
      </c>
      <c r="J306" s="326" t="n">
        <v>0</v>
      </c>
      <c r="K306" s="355" t="n">
        <v>0</v>
      </c>
      <c r="L306" s="355" t="n">
        <v>0</v>
      </c>
      <c r="M306" s="355" t="n">
        <v>0</v>
      </c>
      <c r="N306" s="355" t="n">
        <v>0</v>
      </c>
      <c r="O306" s="355" t="n">
        <v>0</v>
      </c>
      <c r="P306" s="355" t="n">
        <v>0</v>
      </c>
      <c r="Q306" s="355" t="n">
        <v>3629</v>
      </c>
      <c r="R306" s="329" t="n">
        <v>1726</v>
      </c>
      <c r="S306" s="329" t="n">
        <v>1726</v>
      </c>
      <c r="T306" s="330" t="n">
        <v>1698</v>
      </c>
      <c r="U306" s="330" t="n">
        <v>1776</v>
      </c>
      <c r="V306" s="326" t="n">
        <v>45</v>
      </c>
      <c r="W306" s="326" t="n">
        <v>0</v>
      </c>
      <c r="X306" s="326" t="n">
        <v>45</v>
      </c>
      <c r="Y306" s="325" t="n">
        <v>1440</v>
      </c>
      <c r="Z306" s="326" t="n">
        <v>60</v>
      </c>
      <c r="AA306" s="325" t="n">
        <v>0</v>
      </c>
      <c r="AB306" s="331" t="n">
        <f aca="false">U306-T306+AY306</f>
        <v>78</v>
      </c>
      <c r="AC306" s="332" t="n">
        <f aca="false">T306-S306</f>
        <v>-28</v>
      </c>
      <c r="AD306" s="325" t="n">
        <v>76</v>
      </c>
      <c r="AE306" s="333" t="n">
        <f aca="false">IF(AD306&gt;0, U306/(AD306*24),"no data")</f>
        <v>0.973684210526316</v>
      </c>
      <c r="AF306" s="334" t="n">
        <f aca="false">IF(Q306&gt;0,Q306/24,"no data")</f>
        <v>151.208333333333</v>
      </c>
      <c r="AG306" s="333" t="n">
        <f aca="false">IF(T306&gt;0,(T306/Q306),"no data")</f>
        <v>0.467897492422155</v>
      </c>
      <c r="AH306" s="335" t="n">
        <f aca="false">(1440-((V306*W306)+(X306*Y306)+(Z306*AA306))/(V306+X306+Z306))/1440</f>
        <v>0.7</v>
      </c>
      <c r="AI306" s="336" t="n">
        <f aca="false">IF(T306&gt;0,(1440-((W306*V306+AS306*AT306)+(Y306*X306+AU306*AV306)+(Z306*AA306+AW306*AX306))/(V306+X306+Z306))/1440,"no data")</f>
        <v>0.493333333333333</v>
      </c>
      <c r="AJ306" s="306" t="n">
        <v>0</v>
      </c>
      <c r="AK306" s="338" t="n">
        <v>0</v>
      </c>
      <c r="AL306" s="338" t="n">
        <f aca="false">AJ306*AK306</f>
        <v>0</v>
      </c>
      <c r="AM306" s="306" t="n">
        <v>15.73541</v>
      </c>
      <c r="AN306" s="119" t="n">
        <v>944</v>
      </c>
      <c r="AO306" s="339" t="n">
        <f aca="false">AM306*AN306</f>
        <v>14854.22704</v>
      </c>
      <c r="AP306" s="340" t="n">
        <f aca="false">IF(T306&gt;0,((((AJ306*AK306)+(AM306*AN306))/(T306*1000))*1000000),"no data")</f>
        <v>8748.07246171967</v>
      </c>
      <c r="AQ306" s="338" t="n">
        <f aca="false">R306/24</f>
        <v>71.9166666666667</v>
      </c>
      <c r="AR306" s="338"/>
      <c r="AS306" s="325" t="n">
        <v>0</v>
      </c>
      <c r="AT306" s="343" t="n">
        <v>0</v>
      </c>
      <c r="AU306" s="343" t="n">
        <v>0</v>
      </c>
      <c r="AV306" s="325" t="n">
        <v>0</v>
      </c>
      <c r="AW306" s="343" t="n">
        <v>31</v>
      </c>
      <c r="AX306" s="325" t="n">
        <v>1440</v>
      </c>
      <c r="AY306" s="325" t="n">
        <v>0</v>
      </c>
      <c r="BA306" s="344" t="n">
        <v>1073</v>
      </c>
      <c r="BB306" s="344" t="n">
        <v>0</v>
      </c>
      <c r="BC306" s="344" t="n">
        <v>698</v>
      </c>
      <c r="BD306" s="344" t="n">
        <f aca="false">BB306-BA306</f>
        <v>-1073</v>
      </c>
      <c r="BE306" s="344" t="n">
        <f aca="false">AP306</f>
        <v>8748.07246171967</v>
      </c>
      <c r="BF306" s="346" t="n">
        <f aca="false">BC306/24</f>
        <v>29.0833333333333</v>
      </c>
      <c r="BG306" s="358" t="n">
        <v>2.219</v>
      </c>
      <c r="BH306" s="306" t="n">
        <v>0</v>
      </c>
      <c r="BI306" s="349" t="n">
        <v>24</v>
      </c>
      <c r="BJ306" s="359" t="n">
        <v>28.6</v>
      </c>
      <c r="BK306" s="359" t="n">
        <v>0</v>
      </c>
      <c r="BL306" s="359" t="n">
        <v>0</v>
      </c>
      <c r="BM306" s="344" t="n">
        <v>996.7</v>
      </c>
      <c r="BN306" s="359" t="n">
        <v>50.1</v>
      </c>
      <c r="BO306" s="360" t="n">
        <v>0</v>
      </c>
      <c r="BP306" s="359" t="n">
        <v>93.62</v>
      </c>
      <c r="BQ306" s="349" t="n">
        <v>0</v>
      </c>
      <c r="BR306" s="349"/>
      <c r="BS306" s="344" t="n">
        <v>12519</v>
      </c>
      <c r="BT306" s="344" t="n">
        <v>0</v>
      </c>
      <c r="BU306" s="350" t="n">
        <f aca="false">BT306-BS306</f>
        <v>-12519</v>
      </c>
      <c r="BV306" s="288" t="n">
        <f aca="false">BG306+BH306</f>
        <v>2.219</v>
      </c>
      <c r="BW306" s="346" t="n">
        <v>24</v>
      </c>
      <c r="BX306" s="346" t="n">
        <v>0</v>
      </c>
      <c r="BY306" s="346"/>
      <c r="BZ306" s="346" t="n">
        <v>24</v>
      </c>
      <c r="CA306" s="346" t="n">
        <v>5.6</v>
      </c>
    </row>
    <row r="307" customFormat="false" ht="12.75" hidden="false" customHeight="true" outlineLevel="0" collapsed="false">
      <c r="A307" s="226" t="s">
        <v>130</v>
      </c>
      <c r="B307" s="85" t="n">
        <v>43037</v>
      </c>
      <c r="C307" s="86" t="n">
        <v>76.2</v>
      </c>
      <c r="D307" s="214" t="n">
        <v>0.611</v>
      </c>
      <c r="E307" s="88" t="n">
        <v>89</v>
      </c>
      <c r="F307" s="88" t="n">
        <v>65</v>
      </c>
      <c r="G307" s="89" t="n">
        <v>18</v>
      </c>
      <c r="H307" s="89" t="n">
        <v>15</v>
      </c>
      <c r="I307" s="89" t="n">
        <v>0</v>
      </c>
      <c r="J307" s="89" t="n">
        <v>0</v>
      </c>
      <c r="K307" s="90" t="n">
        <v>0</v>
      </c>
      <c r="L307" s="90" t="n">
        <v>0</v>
      </c>
      <c r="M307" s="90" t="n">
        <v>0</v>
      </c>
      <c r="N307" s="90" t="n">
        <v>0</v>
      </c>
      <c r="O307" s="90" t="n">
        <v>0</v>
      </c>
      <c r="P307" s="90" t="n">
        <v>0</v>
      </c>
      <c r="Q307" s="90" t="n">
        <v>3627</v>
      </c>
      <c r="R307" s="91" t="n">
        <v>1187</v>
      </c>
      <c r="S307" s="91" t="n">
        <v>1187</v>
      </c>
      <c r="T307" s="92" t="n">
        <v>1171</v>
      </c>
      <c r="U307" s="92" t="n">
        <v>1228</v>
      </c>
      <c r="V307" s="89" t="n">
        <v>45</v>
      </c>
      <c r="W307" s="89" t="n">
        <v>389</v>
      </c>
      <c r="X307" s="89" t="n">
        <v>45</v>
      </c>
      <c r="Y307" s="89" t="n">
        <v>1440</v>
      </c>
      <c r="Z307" s="89" t="n">
        <v>60</v>
      </c>
      <c r="AA307" s="88" t="n">
        <v>469</v>
      </c>
      <c r="AB307" s="93" t="n">
        <f aca="false">U307-T307+AY307</f>
        <v>63</v>
      </c>
      <c r="AC307" s="94" t="n">
        <f aca="false">T307-S307</f>
        <v>-16</v>
      </c>
      <c r="AD307" s="88" t="n">
        <v>75</v>
      </c>
      <c r="AE307" s="95" t="n">
        <f aca="false">IF(AD307&gt;0, U307/(AD307*24),"no data")</f>
        <v>0.682222222222222</v>
      </c>
      <c r="AF307" s="96" t="n">
        <f aca="false">IF(Q307&gt;0,Q307/24,"no data")</f>
        <v>151.125</v>
      </c>
      <c r="AG307" s="95" t="n">
        <f aca="false">IF(T307&gt;0,(T307/Q307),"no data")</f>
        <v>0.32285635511442</v>
      </c>
      <c r="AH307" s="97" t="n">
        <f aca="false">(1440-((V307*W307)+(X307*Y307)+(Z307*AA307))/(V307+X307+Z307))/1440</f>
        <v>0.488680555555556</v>
      </c>
      <c r="AI307" s="98" t="n">
        <f aca="false">IF(T307&gt;0,(1440-((W307*V307+AS307*AT307)+(Y307*X307+AU307*AV307)+(Z307*AA307+AW307*AX307))/(V307+X307+Z307))/1440,"no data")</f>
        <v>0.328824074074074</v>
      </c>
      <c r="AJ307" s="110" t="n">
        <v>0</v>
      </c>
      <c r="AK307" s="101" t="n">
        <v>0</v>
      </c>
      <c r="AL307" s="101" t="n">
        <f aca="false">AJ307*AK307</f>
        <v>0</v>
      </c>
      <c r="AM307" s="110" t="n">
        <v>10.865</v>
      </c>
      <c r="AN307" s="88" t="n">
        <v>943</v>
      </c>
      <c r="AO307" s="103" t="n">
        <f aca="false">AM307*AN307</f>
        <v>10245.695</v>
      </c>
      <c r="AP307" s="104" t="n">
        <f aca="false">IF(T307&gt;0,((((AJ307*AK307)+(AM307*AN307))/(T307*1000))*1000000),"no data")</f>
        <v>8749.52604611443</v>
      </c>
      <c r="AQ307" s="101" t="n">
        <f aca="false">R307/24</f>
        <v>49.4583333333333</v>
      </c>
      <c r="AR307" s="101"/>
      <c r="AS307" s="88" t="n">
        <v>34</v>
      </c>
      <c r="AT307" s="106" t="n">
        <v>16</v>
      </c>
      <c r="AU307" s="106" t="n">
        <v>0</v>
      </c>
      <c r="AV307" s="88" t="n">
        <v>0</v>
      </c>
      <c r="AW307" s="106" t="n">
        <v>35</v>
      </c>
      <c r="AX307" s="88" t="n">
        <v>971</v>
      </c>
      <c r="AY307" s="88" t="n">
        <v>6</v>
      </c>
      <c r="BA307" s="107" t="n">
        <v>820</v>
      </c>
      <c r="BB307" s="107" t="n">
        <v>0</v>
      </c>
      <c r="BC307" s="107" t="n">
        <v>408</v>
      </c>
      <c r="BD307" s="107" t="n">
        <f aca="false">BB307-BA307</f>
        <v>-820</v>
      </c>
      <c r="BE307" s="107" t="n">
        <f aca="false">AP307</f>
        <v>8749.52604611443</v>
      </c>
      <c r="BF307" s="232" t="n">
        <f aca="false">BC307/24</f>
        <v>17</v>
      </c>
      <c r="BG307" s="109" t="n">
        <v>0.899</v>
      </c>
      <c r="BH307" s="110" t="n">
        <v>0</v>
      </c>
      <c r="BI307" s="111" t="n">
        <v>24</v>
      </c>
      <c r="BJ307" s="112" t="n">
        <v>21.9</v>
      </c>
      <c r="BK307" s="112" t="n">
        <v>0</v>
      </c>
      <c r="BL307" s="112" t="n">
        <v>0</v>
      </c>
      <c r="BM307" s="289" t="n">
        <v>998.7</v>
      </c>
      <c r="BN307" s="111" t="n">
        <v>50.09</v>
      </c>
      <c r="BO307" s="113" t="n">
        <v>0</v>
      </c>
      <c r="BP307" s="108" t="n">
        <v>93.1</v>
      </c>
      <c r="BQ307" s="108" t="n">
        <v>0</v>
      </c>
      <c r="BR307" s="114"/>
      <c r="BS307" s="107" t="n">
        <v>12538</v>
      </c>
      <c r="BT307" s="107" t="n">
        <v>0</v>
      </c>
      <c r="BU307" s="116" t="n">
        <f aca="false">BT307-BS307</f>
        <v>-12538</v>
      </c>
      <c r="BV307" s="161" t="n">
        <f aca="false">BG307+BH307</f>
        <v>0.899</v>
      </c>
      <c r="BW307" s="123" t="n">
        <v>10.34</v>
      </c>
      <c r="BX307" s="123" t="n">
        <v>0</v>
      </c>
      <c r="BY307" s="123"/>
      <c r="BZ307" s="123" t="n">
        <v>18.23</v>
      </c>
      <c r="CA307" s="123" t="n">
        <v>7.18</v>
      </c>
    </row>
    <row r="308" customFormat="false" ht="13.8" hidden="false" customHeight="false" outlineLevel="0" collapsed="false">
      <c r="A308" s="226"/>
      <c r="B308" s="85" t="n">
        <v>43038</v>
      </c>
      <c r="C308" s="86" t="n">
        <v>74.7</v>
      </c>
      <c r="D308" s="214" t="n">
        <v>0.689</v>
      </c>
      <c r="E308" s="88" t="n">
        <v>86</v>
      </c>
      <c r="F308" s="88" t="n">
        <v>66</v>
      </c>
      <c r="G308" s="89" t="n">
        <v>5</v>
      </c>
      <c r="H308" s="89" t="n">
        <v>42</v>
      </c>
      <c r="I308" s="89" t="n">
        <v>0</v>
      </c>
      <c r="J308" s="89" t="n">
        <v>0</v>
      </c>
      <c r="K308" s="90" t="n">
        <v>0</v>
      </c>
      <c r="L308" s="90" t="n">
        <v>0</v>
      </c>
      <c r="M308" s="90" t="n">
        <v>0</v>
      </c>
      <c r="N308" s="90" t="n">
        <v>0</v>
      </c>
      <c r="O308" s="90" t="n">
        <v>0</v>
      </c>
      <c r="P308" s="90" t="n">
        <v>0</v>
      </c>
      <c r="Q308" s="90" t="n">
        <v>3643</v>
      </c>
      <c r="R308" s="91" t="n">
        <v>399</v>
      </c>
      <c r="S308" s="91" t="n">
        <v>399</v>
      </c>
      <c r="T308" s="92" t="n">
        <v>373</v>
      </c>
      <c r="U308" s="92" t="n">
        <v>392</v>
      </c>
      <c r="V308" s="89" t="n">
        <v>45</v>
      </c>
      <c r="W308" s="89" t="n">
        <v>1020</v>
      </c>
      <c r="X308" s="89" t="n">
        <v>45</v>
      </c>
      <c r="Y308" s="89" t="n">
        <v>1440</v>
      </c>
      <c r="Z308" s="89" t="n">
        <v>60</v>
      </c>
      <c r="AA308" s="88" t="n">
        <v>1108</v>
      </c>
      <c r="AB308" s="93" t="n">
        <f aca="false">U308-T308+AY308</f>
        <v>35</v>
      </c>
      <c r="AC308" s="94" t="n">
        <f aca="false">T308-S308</f>
        <v>-26</v>
      </c>
      <c r="AD308" s="88" t="n">
        <v>65</v>
      </c>
      <c r="AE308" s="95" t="n">
        <f aca="false">IF(AD308&gt;0, U308/(AD308*24),"no data")</f>
        <v>0.251282051282051</v>
      </c>
      <c r="AF308" s="96" t="n">
        <f aca="false">IF(Q308&gt;0,Q308/24,"no data")</f>
        <v>151.791666666667</v>
      </c>
      <c r="AG308" s="95" t="n">
        <f aca="false">IF(T308&gt;0,(T308/Q308),"no data")</f>
        <v>0.102388141641504</v>
      </c>
      <c r="AH308" s="97" t="n">
        <f aca="false">(1440-((V308*W308)+(X308*Y308)+(Z308*AA308))/(V308+X308+Z308))/1440</f>
        <v>0.179722222222222</v>
      </c>
      <c r="AI308" s="98" t="n">
        <f aca="false">IF(T308&gt;0,(1440-((W308*V308+AS308*AT308)+(Y308*X308+AU308*AV308)+(Z308*AA308+AW308*AX308))/(V308+X308+Z308))/1440,"no data")</f>
        <v>0.109574074074074</v>
      </c>
      <c r="AJ308" s="110" t="n">
        <v>0</v>
      </c>
      <c r="AK308" s="101" t="n">
        <v>0</v>
      </c>
      <c r="AL308" s="101" t="n">
        <f aca="false">AJ308*AK308</f>
        <v>0</v>
      </c>
      <c r="AM308" s="110" t="n">
        <v>3.641</v>
      </c>
      <c r="AN308" s="88" t="n">
        <v>945</v>
      </c>
      <c r="AO308" s="103" t="n">
        <f aca="false">AM308*AN308</f>
        <v>3440.745</v>
      </c>
      <c r="AP308" s="104" t="n">
        <f aca="false">IF(T308&gt;0,((((AJ308*AK308)+(AM308*AN308))/(T308*1000))*1000000),"no data")</f>
        <v>9224.51742627346</v>
      </c>
      <c r="AQ308" s="101" t="n">
        <f aca="false">R308/24</f>
        <v>16.625</v>
      </c>
      <c r="AR308" s="101"/>
      <c r="AS308" s="88" t="n">
        <v>24</v>
      </c>
      <c r="AT308" s="106" t="n">
        <v>78</v>
      </c>
      <c r="AU308" s="106" t="n">
        <v>0</v>
      </c>
      <c r="AV308" s="88" t="n">
        <v>0</v>
      </c>
      <c r="AW308" s="106" t="n">
        <v>40</v>
      </c>
      <c r="AX308" s="88" t="n">
        <v>332</v>
      </c>
      <c r="AY308" s="88" t="n">
        <v>16</v>
      </c>
      <c r="BA308" s="107" t="n">
        <v>284</v>
      </c>
      <c r="BB308" s="107" t="n">
        <v>0</v>
      </c>
      <c r="BC308" s="107" t="n">
        <v>108</v>
      </c>
      <c r="BD308" s="107" t="n">
        <f aca="false">BB308-BA308</f>
        <v>-284</v>
      </c>
      <c r="BE308" s="107" t="n">
        <f aca="false">AP308</f>
        <v>9224.51742627346</v>
      </c>
      <c r="BF308" s="232" t="n">
        <f aca="false">BC308/24</f>
        <v>4.5</v>
      </c>
      <c r="BG308" s="109" t="n">
        <v>0</v>
      </c>
      <c r="BH308" s="110" t="n">
        <v>0</v>
      </c>
      <c r="BI308" s="111" t="n">
        <v>24</v>
      </c>
      <c r="BJ308" s="112" t="n">
        <v>26.7</v>
      </c>
      <c r="BK308" s="112" t="n">
        <v>0</v>
      </c>
      <c r="BL308" s="112" t="n">
        <v>0</v>
      </c>
      <c r="BM308" s="289" t="n">
        <v>988.88</v>
      </c>
      <c r="BN308" s="111" t="n">
        <v>50.14</v>
      </c>
      <c r="BO308" s="113" t="n">
        <v>0</v>
      </c>
      <c r="BP308" s="108" t="n">
        <v>94.3</v>
      </c>
      <c r="BQ308" s="108" t="n">
        <v>0</v>
      </c>
      <c r="BR308" s="114"/>
      <c r="BS308" s="107" t="n">
        <v>12514</v>
      </c>
      <c r="BT308" s="107" t="n">
        <v>0</v>
      </c>
      <c r="BU308" s="116" t="n">
        <f aca="false">BT308-BS308</f>
        <v>-12514</v>
      </c>
      <c r="BV308" s="161" t="n">
        <f aca="false">BG308+BH308</f>
        <v>0</v>
      </c>
      <c r="BW308" s="233" t="n">
        <v>0</v>
      </c>
      <c r="BX308" s="233" t="n">
        <v>0</v>
      </c>
      <c r="BY308" s="233"/>
      <c r="BZ308" s="123" t="n">
        <v>5.1</v>
      </c>
      <c r="CA308" s="123" t="n">
        <v>3.27</v>
      </c>
    </row>
    <row r="309" customFormat="false" ht="13.8" hidden="false" customHeight="false" outlineLevel="0" collapsed="false">
      <c r="A309" s="226"/>
      <c r="B309" s="85" t="n">
        <v>43039</v>
      </c>
      <c r="C309" s="86" t="n">
        <v>76.1</v>
      </c>
      <c r="D309" s="214" t="n">
        <v>0.655</v>
      </c>
      <c r="E309" s="88" t="n">
        <v>87</v>
      </c>
      <c r="F309" s="88" t="n">
        <v>66</v>
      </c>
      <c r="G309" s="89" t="n">
        <v>24</v>
      </c>
      <c r="H309" s="89" t="n">
        <v>0</v>
      </c>
      <c r="I309" s="89" t="n">
        <v>0</v>
      </c>
      <c r="J309" s="89" t="n">
        <v>0</v>
      </c>
      <c r="K309" s="90" t="n">
        <v>0</v>
      </c>
      <c r="L309" s="90" t="n">
        <v>0</v>
      </c>
      <c r="M309" s="90" t="n">
        <v>0</v>
      </c>
      <c r="N309" s="90" t="n">
        <v>0</v>
      </c>
      <c r="O309" s="90" t="n">
        <v>0</v>
      </c>
      <c r="P309" s="90" t="n">
        <v>0</v>
      </c>
      <c r="Q309" s="90" t="n">
        <v>3633</v>
      </c>
      <c r="R309" s="91" t="n">
        <v>1512</v>
      </c>
      <c r="S309" s="91" t="n">
        <v>1512</v>
      </c>
      <c r="T309" s="92" t="n">
        <v>1489</v>
      </c>
      <c r="U309" s="92" t="n">
        <v>1559</v>
      </c>
      <c r="V309" s="89" t="n">
        <v>45</v>
      </c>
      <c r="W309" s="89" t="n">
        <v>0</v>
      </c>
      <c r="X309" s="89" t="n">
        <v>45</v>
      </c>
      <c r="Y309" s="89" t="n">
        <v>1440</v>
      </c>
      <c r="Z309" s="89" t="n">
        <v>60</v>
      </c>
      <c r="AA309" s="88" t="n">
        <v>0</v>
      </c>
      <c r="AB309" s="93" t="n">
        <f aca="false">U309-T309+AY309</f>
        <v>70</v>
      </c>
      <c r="AC309" s="94" t="n">
        <f aca="false">T309-S309</f>
        <v>-23</v>
      </c>
      <c r="AD309" s="88" t="n">
        <v>66</v>
      </c>
      <c r="AE309" s="95" t="n">
        <f aca="false">IF(AD309&gt;0, U309/(AD309*24),"no data")</f>
        <v>0.984217171717172</v>
      </c>
      <c r="AF309" s="96" t="n">
        <f aca="false">IF(Q309&gt;0,Q309/24,"no data")</f>
        <v>151.375</v>
      </c>
      <c r="AG309" s="95" t="n">
        <f aca="false">IF(T309&gt;0,(T309/Q309),"no data")</f>
        <v>0.409854115056427</v>
      </c>
      <c r="AH309" s="97" t="n">
        <f aca="false">(1440-((V309*W309)+(X309*Y309)+(Z309*AA309))/(V309+X309+Z309))/1440</f>
        <v>0.7</v>
      </c>
      <c r="AI309" s="98" t="n">
        <f aca="false">IF(T309&gt;0,(1440-((W309*V309+AS309*AT309)+(Y309*X309+AU309*AV309)+(Z309*AA309+AW309*AX309))/(V309+X309+Z309))/1440,"no data")</f>
        <v>0.433333333333333</v>
      </c>
      <c r="AJ309" s="110" t="n">
        <v>0</v>
      </c>
      <c r="AK309" s="255" t="n">
        <v>0</v>
      </c>
      <c r="AL309" s="101" t="n">
        <f aca="false">AJ309*AK309</f>
        <v>0</v>
      </c>
      <c r="AM309" s="236" t="n">
        <v>13.715</v>
      </c>
      <c r="AN309" s="89" t="n">
        <v>947</v>
      </c>
      <c r="AO309" s="103" t="n">
        <f aca="false">AM309*AN309</f>
        <v>12988.105</v>
      </c>
      <c r="AP309" s="104" t="n">
        <f aca="false">IF(T309&gt;0,((((AJ309*AK309)+(AM309*AN309))/(T309*1000))*1000000),"no data")</f>
        <v>8722.70315648086</v>
      </c>
      <c r="AQ309" s="101" t="n">
        <f aca="false">R309/24</f>
        <v>63</v>
      </c>
      <c r="AR309" s="101"/>
      <c r="AS309" s="88" t="n">
        <v>0</v>
      </c>
      <c r="AT309" s="106" t="n">
        <v>0</v>
      </c>
      <c r="AU309" s="106" t="n">
        <v>0</v>
      </c>
      <c r="AV309" s="88" t="n">
        <v>0</v>
      </c>
      <c r="AW309" s="106" t="n">
        <v>40</v>
      </c>
      <c r="AX309" s="88" t="n">
        <v>1440</v>
      </c>
      <c r="AY309" s="88" t="n">
        <v>0</v>
      </c>
      <c r="BA309" s="107" t="n">
        <v>1075</v>
      </c>
      <c r="BB309" s="107" t="n">
        <v>0</v>
      </c>
      <c r="BC309" s="107" t="n">
        <v>484</v>
      </c>
      <c r="BD309" s="107" t="n">
        <f aca="false">BB309-BA309</f>
        <v>-1075</v>
      </c>
      <c r="BE309" s="107" t="n">
        <f aca="false">AP309</f>
        <v>8722.70315648086</v>
      </c>
      <c r="BF309" s="232" t="n">
        <f aca="false">BC309/24</f>
        <v>20.1666666666667</v>
      </c>
      <c r="BG309" s="109" t="n">
        <v>0</v>
      </c>
      <c r="BH309" s="110" t="n">
        <v>0</v>
      </c>
      <c r="BI309" s="111" t="n">
        <v>24</v>
      </c>
      <c r="BJ309" s="112" t="n">
        <v>28.5</v>
      </c>
      <c r="BK309" s="112" t="n">
        <v>0</v>
      </c>
      <c r="BL309" s="112" t="n">
        <v>0</v>
      </c>
      <c r="BM309" s="289" t="n">
        <v>996.5</v>
      </c>
      <c r="BN309" s="111" t="n">
        <v>50.08</v>
      </c>
      <c r="BO309" s="113" t="n">
        <v>0</v>
      </c>
      <c r="BP309" s="108" t="n">
        <v>94</v>
      </c>
      <c r="BQ309" s="108" t="n">
        <v>0</v>
      </c>
      <c r="BR309" s="111"/>
      <c r="BS309" s="107" t="n">
        <v>12471</v>
      </c>
      <c r="BT309" s="107" t="n">
        <v>0</v>
      </c>
      <c r="BU309" s="116" t="n">
        <f aca="false">BT309-BS309</f>
        <v>-12471</v>
      </c>
      <c r="BV309" s="161" t="n">
        <f aca="false">BG309+BH309</f>
        <v>0</v>
      </c>
      <c r="BW309" s="233" t="n">
        <v>0</v>
      </c>
      <c r="BX309" s="233" t="n">
        <v>0</v>
      </c>
      <c r="BY309" s="233"/>
      <c r="BZ309" s="108" t="n">
        <v>24</v>
      </c>
      <c r="CA309" s="108" t="n">
        <v>5</v>
      </c>
    </row>
    <row r="310" customFormat="false" ht="13.8" hidden="false" customHeight="false" outlineLevel="0" collapsed="false">
      <c r="A310" s="226"/>
      <c r="B310" s="85" t="n">
        <v>43040</v>
      </c>
      <c r="C310" s="86" t="n">
        <v>72.5</v>
      </c>
      <c r="D310" s="214" t="n">
        <v>0.762</v>
      </c>
      <c r="E310" s="88" t="n">
        <v>81</v>
      </c>
      <c r="F310" s="88" t="n">
        <v>66</v>
      </c>
      <c r="G310" s="89" t="n">
        <v>24</v>
      </c>
      <c r="H310" s="89" t="n">
        <v>0</v>
      </c>
      <c r="I310" s="89" t="n">
        <v>0</v>
      </c>
      <c r="J310" s="89" t="n">
        <v>0</v>
      </c>
      <c r="K310" s="90" t="n">
        <v>0</v>
      </c>
      <c r="L310" s="90" t="n">
        <v>0</v>
      </c>
      <c r="M310" s="90" t="n">
        <v>0</v>
      </c>
      <c r="N310" s="90" t="n">
        <v>0</v>
      </c>
      <c r="O310" s="90" t="n">
        <v>0</v>
      </c>
      <c r="P310" s="90" t="n">
        <v>0</v>
      </c>
      <c r="Q310" s="90" t="n">
        <v>3670</v>
      </c>
      <c r="R310" s="91" t="n">
        <v>1500</v>
      </c>
      <c r="S310" s="91" t="n">
        <v>1500</v>
      </c>
      <c r="T310" s="92" t="n">
        <v>1475</v>
      </c>
      <c r="U310" s="92" t="n">
        <v>1545</v>
      </c>
      <c r="V310" s="89" t="n">
        <v>45</v>
      </c>
      <c r="W310" s="89" t="n">
        <v>0</v>
      </c>
      <c r="X310" s="89" t="n">
        <v>45</v>
      </c>
      <c r="Y310" s="89" t="n">
        <v>1440</v>
      </c>
      <c r="Z310" s="89" t="n">
        <v>60</v>
      </c>
      <c r="AA310" s="88" t="n">
        <v>0</v>
      </c>
      <c r="AB310" s="93" t="n">
        <f aca="false">U310-T310+AY310</f>
        <v>70</v>
      </c>
      <c r="AC310" s="94" t="n">
        <f aca="false">T310-S310</f>
        <v>-25</v>
      </c>
      <c r="AD310" s="88" t="n">
        <v>65</v>
      </c>
      <c r="AE310" s="95" t="n">
        <f aca="false">IF(AD310&gt;0, U310/(AD310*24),"no data")</f>
        <v>0.990384615384615</v>
      </c>
      <c r="AF310" s="96" t="n">
        <f aca="false">IF(Q310&gt;0,Q310/24,"no data")</f>
        <v>152.916666666667</v>
      </c>
      <c r="AG310" s="95" t="n">
        <f aca="false">IF(T310&gt;0,(T310/Q310),"no data")</f>
        <v>0.401907356948229</v>
      </c>
      <c r="AH310" s="97" t="n">
        <f aca="false">(1440-((V310*W310)+(X310*Y310)+(Z310*AA310))/(V310+X310+Z310))/1440</f>
        <v>0.7</v>
      </c>
      <c r="AI310" s="98" t="n">
        <f aca="false">IF(T310&gt;0,(1440-((W310*V310+AS310*AT310)+(Y310*X310+AU310*AV310)+(Z310*AA310+AW310*AX310))/(V310+X310+Z310))/1440,"no data")</f>
        <v>0.433333333333333</v>
      </c>
      <c r="AJ310" s="99" t="n">
        <v>0</v>
      </c>
      <c r="AK310" s="100" t="n">
        <v>0</v>
      </c>
      <c r="AL310" s="101" t="n">
        <f aca="false">AJ310*AK310</f>
        <v>0</v>
      </c>
      <c r="AM310" s="99" t="n">
        <v>13.8113</v>
      </c>
      <c r="AN310" s="102" t="n">
        <v>944.193</v>
      </c>
      <c r="AO310" s="103" t="n">
        <f aca="false">AM310*AN310</f>
        <v>13040.5327809</v>
      </c>
      <c r="AP310" s="104" t="n">
        <f aca="false">IF(T310&gt;0,((((AJ310*AK310)+(AM310*AN310))/(T310*1000))*1000000),"no data")</f>
        <v>8841.03917349153</v>
      </c>
      <c r="AQ310" s="101" t="n">
        <f aca="false">R310/24</f>
        <v>62.5</v>
      </c>
      <c r="AR310" s="101"/>
      <c r="AS310" s="88" t="n">
        <v>0</v>
      </c>
      <c r="AT310" s="106" t="n">
        <v>0</v>
      </c>
      <c r="AU310" s="106" t="n">
        <v>0</v>
      </c>
      <c r="AV310" s="88" t="n">
        <v>0</v>
      </c>
      <c r="AW310" s="106" t="n">
        <v>40</v>
      </c>
      <c r="AX310" s="88" t="n">
        <v>1440</v>
      </c>
      <c r="AY310" s="88" t="n">
        <v>0</v>
      </c>
      <c r="BA310" s="107" t="n">
        <v>1062</v>
      </c>
      <c r="BB310" s="107" t="n">
        <v>0</v>
      </c>
      <c r="BC310" s="107" t="n">
        <v>483</v>
      </c>
      <c r="BD310" s="107" t="n">
        <f aca="false">BB310-BA310</f>
        <v>-1062</v>
      </c>
      <c r="BE310" s="107" t="n">
        <f aca="false">AP310</f>
        <v>8841.03917349153</v>
      </c>
      <c r="BF310" s="232" t="n">
        <f aca="false">BC310/24</f>
        <v>20.125</v>
      </c>
      <c r="BG310" s="109" t="n">
        <v>0</v>
      </c>
      <c r="BH310" s="110" t="n">
        <v>0</v>
      </c>
      <c r="BI310" s="111" t="n">
        <v>24</v>
      </c>
      <c r="BJ310" s="112" t="n">
        <v>28.48</v>
      </c>
      <c r="BK310" s="112" t="n">
        <v>0</v>
      </c>
      <c r="BL310" s="112" t="n">
        <v>0</v>
      </c>
      <c r="BM310" s="289" t="n">
        <v>998.04</v>
      </c>
      <c r="BN310" s="111" t="n">
        <v>50.06</v>
      </c>
      <c r="BO310" s="113" t="n">
        <v>0</v>
      </c>
      <c r="BP310" s="108" t="n">
        <v>93.66</v>
      </c>
      <c r="BQ310" s="108" t="n">
        <v>0</v>
      </c>
      <c r="BR310" s="111"/>
      <c r="BS310" s="107" t="n">
        <v>21613</v>
      </c>
      <c r="BT310" s="107" t="n">
        <v>0</v>
      </c>
      <c r="BU310" s="116" t="n">
        <f aca="false">BT310-BS310</f>
        <v>-21613</v>
      </c>
      <c r="BV310" s="161" t="n">
        <f aca="false">BG310+BH310</f>
        <v>0</v>
      </c>
      <c r="BW310" s="233" t="n">
        <v>0</v>
      </c>
      <c r="BX310" s="233" t="n">
        <v>0</v>
      </c>
      <c r="BY310" s="233"/>
      <c r="BZ310" s="108" t="n">
        <v>24</v>
      </c>
      <c r="CA310" s="108" t="n">
        <v>0</v>
      </c>
    </row>
    <row r="311" customFormat="false" ht="13.8" hidden="false" customHeight="false" outlineLevel="0" collapsed="false">
      <c r="A311" s="226"/>
      <c r="B311" s="85" t="n">
        <v>43041</v>
      </c>
      <c r="C311" s="86" t="n">
        <v>71.2</v>
      </c>
      <c r="D311" s="214" t="n">
        <v>0.824</v>
      </c>
      <c r="E311" s="88" t="n">
        <v>79</v>
      </c>
      <c r="F311" s="88" t="n">
        <v>65</v>
      </c>
      <c r="G311" s="89" t="n">
        <v>24</v>
      </c>
      <c r="H311" s="89" t="n">
        <v>0</v>
      </c>
      <c r="I311" s="89" t="n">
        <v>0</v>
      </c>
      <c r="J311" s="89" t="n">
        <v>0</v>
      </c>
      <c r="K311" s="90" t="n">
        <v>0</v>
      </c>
      <c r="L311" s="90" t="n">
        <v>0</v>
      </c>
      <c r="M311" s="90" t="n">
        <v>0</v>
      </c>
      <c r="N311" s="90" t="n">
        <v>0</v>
      </c>
      <c r="O311" s="90" t="n">
        <v>0</v>
      </c>
      <c r="P311" s="90" t="n">
        <v>0</v>
      </c>
      <c r="Q311" s="90" t="n">
        <v>3678</v>
      </c>
      <c r="R311" s="91" t="n">
        <v>1488</v>
      </c>
      <c r="S311" s="91" t="n">
        <v>1488</v>
      </c>
      <c r="T311" s="92" t="n">
        <v>1467</v>
      </c>
      <c r="U311" s="92" t="n">
        <v>1536</v>
      </c>
      <c r="V311" s="89" t="n">
        <v>44</v>
      </c>
      <c r="W311" s="89" t="n">
        <v>0</v>
      </c>
      <c r="X311" s="89" t="n">
        <v>45</v>
      </c>
      <c r="Y311" s="89" t="n">
        <v>1440</v>
      </c>
      <c r="Z311" s="89" t="n">
        <v>60</v>
      </c>
      <c r="AA311" s="88" t="n">
        <v>0</v>
      </c>
      <c r="AB311" s="93" t="n">
        <f aca="false">U311-T311+AY311</f>
        <v>69</v>
      </c>
      <c r="AC311" s="94" t="n">
        <f aca="false">T311-S311</f>
        <v>-21</v>
      </c>
      <c r="AD311" s="88" t="n">
        <v>66</v>
      </c>
      <c r="AE311" s="95" t="n">
        <f aca="false">IF(AD311&gt;0, U311/(AD311*24),"no data")</f>
        <v>0.96969696969697</v>
      </c>
      <c r="AF311" s="96" t="n">
        <f aca="false">IF(Q311&gt;0,Q311/24,"no data")</f>
        <v>153.25</v>
      </c>
      <c r="AG311" s="95" t="n">
        <f aca="false">IF(T311&gt;0,(T311/Q311),"no data")</f>
        <v>0.398858075040783</v>
      </c>
      <c r="AH311" s="97" t="n">
        <f aca="false">(1440-((V311*W311)+(X311*Y311)+(Z311*AA311))/(V311+X311+Z311))/1440</f>
        <v>0.697986577181208</v>
      </c>
      <c r="AI311" s="98" t="n">
        <f aca="false">IF(T311&gt;0,(1440-((W311*V311+AS311*AT311)+(Y311*X311+AU311*AV311)+(Z311*AA311+AW311*AX311))/(V311+X311+Z311))/1440,"no data")</f>
        <v>0.429530201342282</v>
      </c>
      <c r="AJ311" s="117" t="n">
        <v>0</v>
      </c>
      <c r="AK311" s="118" t="n">
        <v>0</v>
      </c>
      <c r="AL311" s="101" t="n">
        <f aca="false">AJ311*AK311</f>
        <v>0</v>
      </c>
      <c r="AM311" s="117" t="n">
        <v>13.732</v>
      </c>
      <c r="AN311" s="119" t="n">
        <v>943</v>
      </c>
      <c r="AO311" s="103" t="n">
        <f aca="false">AM311*AN311</f>
        <v>12949.276</v>
      </c>
      <c r="AP311" s="104" t="n">
        <f aca="false">IF(T311&gt;0,((((AJ311*AK311)+(AM311*AN311))/(T311*1000))*1000000),"no data")</f>
        <v>8827.04567143831</v>
      </c>
      <c r="AQ311" s="101" t="n">
        <f aca="false">R311/24</f>
        <v>62</v>
      </c>
      <c r="AR311" s="101"/>
      <c r="AS311" s="88" t="n">
        <v>0</v>
      </c>
      <c r="AT311" s="106" t="n">
        <v>0</v>
      </c>
      <c r="AU311" s="106" t="n">
        <v>0</v>
      </c>
      <c r="AV311" s="88" t="n">
        <v>0</v>
      </c>
      <c r="AW311" s="106" t="n">
        <v>40</v>
      </c>
      <c r="AX311" s="88" t="n">
        <v>1440</v>
      </c>
      <c r="AY311" s="88" t="n">
        <v>0</v>
      </c>
      <c r="BA311" s="107" t="n">
        <v>1053</v>
      </c>
      <c r="BB311" s="107" t="n">
        <v>0</v>
      </c>
      <c r="BC311" s="107" t="n">
        <v>483</v>
      </c>
      <c r="BD311" s="107" t="n">
        <f aca="false">BB311-BA311</f>
        <v>-1053</v>
      </c>
      <c r="BE311" s="107" t="n">
        <f aca="false">AP311</f>
        <v>8827.04567143831</v>
      </c>
      <c r="BF311" s="232" t="n">
        <f aca="false">BC311/24</f>
        <v>20.125</v>
      </c>
      <c r="BG311" s="109" t="n">
        <v>0</v>
      </c>
      <c r="BH311" s="110" t="n">
        <v>0</v>
      </c>
      <c r="BI311" s="111" t="n">
        <v>24</v>
      </c>
      <c r="BJ311" s="112" t="n">
        <v>28.44</v>
      </c>
      <c r="BK311" s="112" t="n">
        <v>0</v>
      </c>
      <c r="BL311" s="112" t="n">
        <v>0</v>
      </c>
      <c r="BM311" s="289" t="n">
        <v>999.71</v>
      </c>
      <c r="BN311" s="111" t="n">
        <v>50.07</v>
      </c>
      <c r="BO311" s="113" t="n">
        <v>0</v>
      </c>
      <c r="BP311" s="108" t="n">
        <v>93.5</v>
      </c>
      <c r="BQ311" s="108" t="n">
        <v>0</v>
      </c>
      <c r="BR311" s="111" t="n">
        <v>0</v>
      </c>
      <c r="BS311" s="107" t="n">
        <v>21690</v>
      </c>
      <c r="BT311" s="107" t="n">
        <v>0</v>
      </c>
      <c r="BU311" s="116" t="n">
        <f aca="false">BT311-BS311</f>
        <v>-21690</v>
      </c>
      <c r="BV311" s="161" t="n">
        <f aca="false">BG311+BH311</f>
        <v>0</v>
      </c>
      <c r="BW311" s="233" t="n">
        <v>0</v>
      </c>
      <c r="BX311" s="233" t="n">
        <v>0</v>
      </c>
      <c r="BY311" s="233"/>
      <c r="BZ311" s="108" t="n">
        <v>24</v>
      </c>
      <c r="CA311" s="108" t="n">
        <v>6.12</v>
      </c>
    </row>
    <row r="312" customFormat="false" ht="13.8" hidden="false" customHeight="false" outlineLevel="0" collapsed="false">
      <c r="A312" s="226"/>
      <c r="B312" s="85" t="n">
        <v>43042</v>
      </c>
      <c r="C312" s="86" t="n">
        <v>68.2</v>
      </c>
      <c r="D312" s="214" t="n">
        <v>0.896</v>
      </c>
      <c r="E312" s="88" t="n">
        <v>72</v>
      </c>
      <c r="F312" s="88" t="n">
        <v>66</v>
      </c>
      <c r="G312" s="89" t="n">
        <v>24</v>
      </c>
      <c r="H312" s="89" t="n">
        <v>0</v>
      </c>
      <c r="I312" s="89" t="n">
        <v>0</v>
      </c>
      <c r="J312" s="89" t="n">
        <v>0</v>
      </c>
      <c r="K312" s="90" t="n">
        <v>0</v>
      </c>
      <c r="L312" s="90" t="n">
        <v>0</v>
      </c>
      <c r="M312" s="90" t="n">
        <v>0</v>
      </c>
      <c r="N312" s="90" t="n">
        <v>0</v>
      </c>
      <c r="O312" s="90" t="n">
        <v>0</v>
      </c>
      <c r="P312" s="90" t="n">
        <v>0</v>
      </c>
      <c r="Q312" s="90" t="n">
        <v>3710</v>
      </c>
      <c r="R312" s="91" t="n">
        <v>1490</v>
      </c>
      <c r="S312" s="91" t="n">
        <v>1490</v>
      </c>
      <c r="T312" s="92" t="n">
        <v>821</v>
      </c>
      <c r="U312" s="92" t="n">
        <v>856</v>
      </c>
      <c r="V312" s="89" t="n">
        <v>44</v>
      </c>
      <c r="W312" s="89" t="n">
        <v>592</v>
      </c>
      <c r="X312" s="89" t="n">
        <v>45</v>
      </c>
      <c r="Y312" s="89" t="n">
        <v>1440</v>
      </c>
      <c r="Z312" s="89" t="n">
        <v>60</v>
      </c>
      <c r="AA312" s="88" t="n">
        <v>658</v>
      </c>
      <c r="AB312" s="93" t="n">
        <f aca="false">U312-T312+AY312</f>
        <v>36</v>
      </c>
      <c r="AC312" s="94" t="n">
        <f aca="false">T312-S312</f>
        <v>-669</v>
      </c>
      <c r="AD312" s="88" t="n">
        <v>65</v>
      </c>
      <c r="AE312" s="95" t="n">
        <f aca="false">IF(AD312&gt;0, U312/(AD312*24),"no data")</f>
        <v>0.548717948717949</v>
      </c>
      <c r="AF312" s="96" t="n">
        <f aca="false">IF(Q312&gt;0,Q312/24,"no data")</f>
        <v>154.583333333333</v>
      </c>
      <c r="AG312" s="95" t="n">
        <f aca="false">IF(T312&gt;0,(T312/Q312),"no data")</f>
        <v>0.221293800539084</v>
      </c>
      <c r="AH312" s="97" t="n">
        <f aca="false">(1440-((V312*W312)+(X312*Y312)+(Z312*AA312))/(V312+X312+Z312))/1440</f>
        <v>0.392580164056674</v>
      </c>
      <c r="AI312" s="98" t="n">
        <f aca="false">IF(T312&gt;0,(1440-((W312*V312+AS312*AT312)+(Y312*X312+AU312*AV312)+(Z312*AA312+AW312*AX312))/(V312+X312+Z312))/1440,"no data")</f>
        <v>0.246793437733035</v>
      </c>
      <c r="AJ312" s="117" t="n">
        <v>0</v>
      </c>
      <c r="AK312" s="121" t="n">
        <v>0</v>
      </c>
      <c r="AL312" s="101" t="n">
        <f aca="false">AJ312*AK312</f>
        <v>0</v>
      </c>
      <c r="AM312" s="117" t="n">
        <v>9.652</v>
      </c>
      <c r="AN312" s="119" t="n">
        <v>941</v>
      </c>
      <c r="AO312" s="103" t="n">
        <f aca="false">AM312*AN312</f>
        <v>9082.532</v>
      </c>
      <c r="AP312" s="104" t="n">
        <f aca="false">IF(T312&gt;0,((((AJ312*AK312)+(AM312*AN312))/(T312*1000))*1000000),"no data")</f>
        <v>11062.7673568819</v>
      </c>
      <c r="AQ312" s="101" t="n">
        <f aca="false">R312/24</f>
        <v>62.0833333333333</v>
      </c>
      <c r="AR312" s="101"/>
      <c r="AS312" s="88" t="n">
        <v>0</v>
      </c>
      <c r="AT312" s="106" t="n">
        <v>0</v>
      </c>
      <c r="AU312" s="106" t="n">
        <v>0</v>
      </c>
      <c r="AV312" s="88" t="n">
        <v>0</v>
      </c>
      <c r="AW312" s="106" t="n">
        <v>40</v>
      </c>
      <c r="AX312" s="88" t="n">
        <v>782</v>
      </c>
      <c r="AY312" s="88" t="n">
        <v>1</v>
      </c>
      <c r="BA312" s="107" t="n">
        <v>597</v>
      </c>
      <c r="BB312" s="107" t="n">
        <v>0</v>
      </c>
      <c r="BC312" s="107" t="n">
        <v>259</v>
      </c>
      <c r="BD312" s="107" t="n">
        <f aca="false">BB312-BA312</f>
        <v>-597</v>
      </c>
      <c r="BE312" s="107" t="n">
        <f aca="false">AP312</f>
        <v>11062.7673568819</v>
      </c>
      <c r="BF312" s="232" t="n">
        <f aca="false">BC312/24</f>
        <v>10.7916666666667</v>
      </c>
      <c r="BG312" s="109" t="n">
        <v>0</v>
      </c>
      <c r="BH312" s="110" t="n">
        <v>0</v>
      </c>
      <c r="BI312" s="111" t="n">
        <v>24</v>
      </c>
      <c r="BJ312" s="112" t="n">
        <v>28.23</v>
      </c>
      <c r="BK312" s="112" t="n">
        <v>0</v>
      </c>
      <c r="BL312" s="112" t="n">
        <v>0</v>
      </c>
      <c r="BM312" s="289" t="n">
        <v>987.83</v>
      </c>
      <c r="BN312" s="111" t="n">
        <v>49.95</v>
      </c>
      <c r="BO312" s="113" t="n">
        <v>0</v>
      </c>
      <c r="BP312" s="108" t="n">
        <v>93.42</v>
      </c>
      <c r="BQ312" s="108" t="n">
        <v>0</v>
      </c>
      <c r="BR312" s="111" t="n">
        <v>0</v>
      </c>
      <c r="BS312" s="107" t="n">
        <v>21672</v>
      </c>
      <c r="BT312" s="107" t="n">
        <v>0</v>
      </c>
      <c r="BU312" s="116" t="n">
        <f aca="false">BT312-BS312</f>
        <v>-21672</v>
      </c>
      <c r="BV312" s="161" t="n">
        <f aca="false">BG312+BH312</f>
        <v>0</v>
      </c>
      <c r="BW312" s="233" t="n">
        <v>0</v>
      </c>
      <c r="BX312" s="233" t="n">
        <v>0</v>
      </c>
      <c r="BY312" s="233"/>
      <c r="BZ312" s="108" t="n">
        <v>24</v>
      </c>
      <c r="CA312" s="108" t="n">
        <v>0</v>
      </c>
    </row>
    <row r="313" customFormat="false" ht="13.8" hidden="false" customHeight="false" outlineLevel="0" collapsed="false">
      <c r="A313" s="226"/>
      <c r="B313" s="85" t="n">
        <v>43043</v>
      </c>
      <c r="C313" s="86" t="n">
        <v>70.8</v>
      </c>
      <c r="D313" s="214" t="n">
        <v>0.842</v>
      </c>
      <c r="E313" s="88" t="n">
        <v>77</v>
      </c>
      <c r="F313" s="88" t="n">
        <v>68</v>
      </c>
      <c r="G313" s="89" t="n">
        <v>24</v>
      </c>
      <c r="H313" s="89" t="n">
        <v>0</v>
      </c>
      <c r="I313" s="89" t="n">
        <v>0</v>
      </c>
      <c r="J313" s="89" t="n">
        <v>0</v>
      </c>
      <c r="K313" s="90" t="n">
        <v>0</v>
      </c>
      <c r="L313" s="90" t="n">
        <v>0</v>
      </c>
      <c r="M313" s="90" t="n">
        <v>0</v>
      </c>
      <c r="N313" s="90" t="n">
        <v>0</v>
      </c>
      <c r="O313" s="90" t="n">
        <v>0</v>
      </c>
      <c r="P313" s="90" t="n">
        <v>0</v>
      </c>
      <c r="Q313" s="90" t="n">
        <v>3688</v>
      </c>
      <c r="R313" s="91" t="n">
        <v>1490</v>
      </c>
      <c r="S313" s="91" t="n">
        <v>1490</v>
      </c>
      <c r="T313" s="92" t="n">
        <v>1464</v>
      </c>
      <c r="U313" s="92" t="n">
        <v>1530</v>
      </c>
      <c r="V313" s="89" t="n">
        <v>44</v>
      </c>
      <c r="W313" s="89" t="n">
        <v>0</v>
      </c>
      <c r="X313" s="89" t="n">
        <v>45</v>
      </c>
      <c r="Y313" s="89" t="n">
        <v>1440</v>
      </c>
      <c r="Z313" s="89" t="n">
        <v>60</v>
      </c>
      <c r="AA313" s="88" t="n">
        <v>0</v>
      </c>
      <c r="AB313" s="93" t="n">
        <f aca="false">U313-T313+AY313</f>
        <v>66</v>
      </c>
      <c r="AC313" s="94" t="n">
        <f aca="false">T313-S313</f>
        <v>-26</v>
      </c>
      <c r="AD313" s="88" t="n">
        <v>64</v>
      </c>
      <c r="AE313" s="95" t="n">
        <f aca="false">IF(AD313&gt;0, U313/(AD313*24),"no data")</f>
        <v>0.99609375</v>
      </c>
      <c r="AF313" s="96" t="n">
        <f aca="false">IF(Q313&gt;0,Q313/24,"no data")</f>
        <v>153.666666666667</v>
      </c>
      <c r="AG313" s="95" t="n">
        <f aca="false">IF(T313&gt;0,(T313/Q313),"no data")</f>
        <v>0.396963123644252</v>
      </c>
      <c r="AH313" s="97" t="n">
        <f aca="false">(1440-((V313*W313)+(X313*Y313)+(Z313*AA313))/(V313+X313+Z313))/1440</f>
        <v>0.697986577181208</v>
      </c>
      <c r="AI313" s="98" t="n">
        <f aca="false">IF(T313&gt;0,(1440-((W313*V313+AS313*AT313)+(Y313*X313+AU313*AV313)+(Z313*AA313+AW313*AX313))/(V313+X313+Z313))/1440,"no data")</f>
        <v>0.429530201342282</v>
      </c>
      <c r="AJ313" s="117" t="n">
        <v>0</v>
      </c>
      <c r="AK313" s="121" t="n">
        <v>0</v>
      </c>
      <c r="AL313" s="101" t="n">
        <f aca="false">AJ313*AK313</f>
        <v>0</v>
      </c>
      <c r="AM313" s="117" t="n">
        <v>13.841</v>
      </c>
      <c r="AN313" s="119" t="n">
        <v>935</v>
      </c>
      <c r="AO313" s="103" t="n">
        <f aca="false">AM313*AN313</f>
        <v>12941.335</v>
      </c>
      <c r="AP313" s="104" t="n">
        <f aca="false">IF(T313&gt;0,((((AJ313*AK313)+(AM313*AN313))/(T313*1000))*1000000),"no data")</f>
        <v>8839.70969945355</v>
      </c>
      <c r="AQ313" s="101" t="n">
        <f aca="false">R313/24</f>
        <v>62.0833333333333</v>
      </c>
      <c r="AR313" s="101"/>
      <c r="AS313" s="88" t="n">
        <v>0</v>
      </c>
      <c r="AT313" s="106" t="n">
        <v>0</v>
      </c>
      <c r="AU313" s="106" t="n">
        <v>0</v>
      </c>
      <c r="AV313" s="88" t="n">
        <v>0</v>
      </c>
      <c r="AW313" s="106" t="n">
        <v>40</v>
      </c>
      <c r="AX313" s="88" t="n">
        <v>1440</v>
      </c>
      <c r="AY313" s="88" t="n">
        <v>0</v>
      </c>
      <c r="BA313" s="107" t="n">
        <v>1046</v>
      </c>
      <c r="BB313" s="107" t="n">
        <v>0</v>
      </c>
      <c r="BC313" s="107" t="n">
        <v>484</v>
      </c>
      <c r="BD313" s="107" t="n">
        <f aca="false">BB313-BA313</f>
        <v>-1046</v>
      </c>
      <c r="BE313" s="107" t="n">
        <f aca="false">AP313</f>
        <v>8839.70969945355</v>
      </c>
      <c r="BF313" s="232" t="n">
        <f aca="false">BC313/24</f>
        <v>20.1666666666667</v>
      </c>
      <c r="BG313" s="109" t="n">
        <v>0</v>
      </c>
      <c r="BH313" s="110" t="n">
        <v>0</v>
      </c>
      <c r="BI313" s="111" t="n">
        <v>24</v>
      </c>
      <c r="BJ313" s="112" t="n">
        <v>28.53</v>
      </c>
      <c r="BK313" s="112" t="n">
        <v>0</v>
      </c>
      <c r="BL313" s="112" t="n">
        <v>0</v>
      </c>
      <c r="BM313" s="289" t="n">
        <v>1000.2</v>
      </c>
      <c r="BN313" s="111" t="n">
        <v>50.06</v>
      </c>
      <c r="BO313" s="113" t="n">
        <v>0</v>
      </c>
      <c r="BP313" s="108" t="n">
        <v>93.17</v>
      </c>
      <c r="BQ313" s="108" t="n">
        <v>0</v>
      </c>
      <c r="BR313" s="111"/>
      <c r="BS313" s="107" t="n">
        <v>12821</v>
      </c>
      <c r="BT313" s="107" t="n">
        <v>0</v>
      </c>
      <c r="BU313" s="116" t="n">
        <f aca="false">BT313-BS313</f>
        <v>-12821</v>
      </c>
      <c r="BV313" s="161" t="n">
        <f aca="false">BG313+BH313</f>
        <v>0</v>
      </c>
      <c r="BW313" s="233" t="n">
        <v>0</v>
      </c>
      <c r="BX313" s="233" t="n">
        <v>0</v>
      </c>
      <c r="BY313" s="233"/>
      <c r="BZ313" s="108" t="n">
        <v>24</v>
      </c>
      <c r="CA313" s="108" t="n">
        <v>6.72</v>
      </c>
    </row>
    <row r="314" s="279" customFormat="true" ht="12.75" hidden="false" customHeight="true" outlineLevel="0" collapsed="false">
      <c r="A314" s="290" t="s">
        <v>131</v>
      </c>
      <c r="B314" s="291" t="n">
        <v>43044</v>
      </c>
      <c r="C314" s="292" t="n">
        <v>68.15</v>
      </c>
      <c r="D314" s="293" t="n">
        <v>0.8721</v>
      </c>
      <c r="E314" s="294" t="n">
        <v>75</v>
      </c>
      <c r="F314" s="294" t="n">
        <v>65</v>
      </c>
      <c r="G314" s="295" t="n">
        <v>24</v>
      </c>
      <c r="H314" s="295" t="n">
        <v>0</v>
      </c>
      <c r="I314" s="295" t="n">
        <v>0</v>
      </c>
      <c r="J314" s="295" t="n">
        <v>0</v>
      </c>
      <c r="K314" s="296" t="n">
        <v>0</v>
      </c>
      <c r="L314" s="296" t="n">
        <v>0</v>
      </c>
      <c r="M314" s="296" t="n">
        <v>0</v>
      </c>
      <c r="N314" s="296" t="n">
        <v>0</v>
      </c>
      <c r="O314" s="296" t="n">
        <v>0</v>
      </c>
      <c r="P314" s="296" t="n">
        <v>0</v>
      </c>
      <c r="Q314" s="297" t="n">
        <v>3704</v>
      </c>
      <c r="R314" s="298" t="n">
        <v>1495</v>
      </c>
      <c r="S314" s="298" t="n">
        <v>1495</v>
      </c>
      <c r="T314" s="299" t="n">
        <v>1471</v>
      </c>
      <c r="U314" s="299" t="n">
        <v>1536</v>
      </c>
      <c r="V314" s="294" t="n">
        <v>44</v>
      </c>
      <c r="W314" s="294" t="n">
        <v>0</v>
      </c>
      <c r="X314" s="294" t="n">
        <v>45</v>
      </c>
      <c r="Y314" s="294" t="n">
        <v>1440</v>
      </c>
      <c r="Z314" s="294" t="n">
        <v>60</v>
      </c>
      <c r="AA314" s="294" t="n">
        <v>0</v>
      </c>
      <c r="AB314" s="300" t="n">
        <f aca="false">U314-T314+AY314</f>
        <v>65</v>
      </c>
      <c r="AC314" s="301" t="n">
        <f aca="false">T314-S314</f>
        <v>-24</v>
      </c>
      <c r="AD314" s="294" t="n">
        <v>65</v>
      </c>
      <c r="AE314" s="302" t="n">
        <f aca="false">IF(AD314&gt;0, U314/(AD314*24),"no data")</f>
        <v>0.984615384615385</v>
      </c>
      <c r="AF314" s="303" t="n">
        <f aca="false">IF(Q314&gt;0,Q314/24,"no data")</f>
        <v>154.333333333333</v>
      </c>
      <c r="AG314" s="302" t="n">
        <f aca="false">IF(T314&gt;0,(T314/Q314),"no data")</f>
        <v>0.397138228941685</v>
      </c>
      <c r="AH314" s="304" t="n">
        <f aca="false">(1440-((V314*W314)+(X314*Y314)+(Z314*AA314))/(V314+X314+Z314))/1440</f>
        <v>0.697986577181208</v>
      </c>
      <c r="AI314" s="305" t="n">
        <f aca="false">IF(T314&gt;0,(1440-((W314*V314+AS314*AT314)+(Y314*X314+AU314*AV314)+(Z314*AA314+AW314*AX314))/(V314+X314+Z314))/1440,"no data")</f>
        <v>0.429530201342282</v>
      </c>
      <c r="AJ314" s="117" t="n">
        <v>0</v>
      </c>
      <c r="AK314" s="121" t="n">
        <v>0</v>
      </c>
      <c r="AL314" s="308" t="n">
        <f aca="false">AJ314*AK314</f>
        <v>0</v>
      </c>
      <c r="AM314" s="117" t="n">
        <v>13.834</v>
      </c>
      <c r="AN314" s="119" t="n">
        <v>938</v>
      </c>
      <c r="AO314" s="309" t="n">
        <f aca="false">AM314*AN314</f>
        <v>12976.292</v>
      </c>
      <c r="AP314" s="310" t="n">
        <f aca="false">IF(T314&gt;0,((((AJ314*AK314)+(AM314*AN314))/(T314*1000))*1000000),"no data")</f>
        <v>8821.40856560163</v>
      </c>
      <c r="AQ314" s="311" t="n">
        <f aca="false">R314/24</f>
        <v>62.2916666666667</v>
      </c>
      <c r="AR314" s="311"/>
      <c r="AS314" s="312" t="n">
        <v>0</v>
      </c>
      <c r="AT314" s="294" t="n">
        <v>0</v>
      </c>
      <c r="AU314" s="313" t="n">
        <v>0</v>
      </c>
      <c r="AV314" s="313" t="n">
        <v>0</v>
      </c>
      <c r="AW314" s="294" t="n">
        <v>40</v>
      </c>
      <c r="AX314" s="313" t="n">
        <v>1440</v>
      </c>
      <c r="AY314" s="294" t="n">
        <v>0</v>
      </c>
      <c r="AZ314" s="0"/>
      <c r="BA314" s="294" t="n">
        <v>1051</v>
      </c>
      <c r="BB314" s="294" t="n">
        <v>0</v>
      </c>
      <c r="BC314" s="294" t="n">
        <v>485</v>
      </c>
      <c r="BD314" s="314" t="n">
        <f aca="false">BB314-BA314</f>
        <v>-1051</v>
      </c>
      <c r="BE314" s="315" t="n">
        <f aca="false">AP314</f>
        <v>8821.40856560163</v>
      </c>
      <c r="BF314" s="316" t="n">
        <f aca="false">BC314/24</f>
        <v>20.2083333333333</v>
      </c>
      <c r="BG314" s="317" t="n">
        <v>0</v>
      </c>
      <c r="BH314" s="318" t="n">
        <v>0</v>
      </c>
      <c r="BI314" s="316" t="n">
        <v>24</v>
      </c>
      <c r="BJ314" s="314" t="n">
        <v>28.46</v>
      </c>
      <c r="BK314" s="314" t="n">
        <v>0</v>
      </c>
      <c r="BL314" s="314" t="n">
        <v>0</v>
      </c>
      <c r="BM314" s="314" t="n">
        <v>1000.5</v>
      </c>
      <c r="BN314" s="316" t="n">
        <v>50.07</v>
      </c>
      <c r="BO314" s="319" t="n">
        <v>0</v>
      </c>
      <c r="BP314" s="316" t="n">
        <v>92.99</v>
      </c>
      <c r="BQ314" s="316" t="n">
        <v>0</v>
      </c>
      <c r="BR314" s="320"/>
      <c r="BS314" s="314" t="n">
        <v>12730</v>
      </c>
      <c r="BT314" s="314" t="n">
        <v>0</v>
      </c>
      <c r="BU314" s="321" t="n">
        <f aca="false">BT314-BS314</f>
        <v>-12730</v>
      </c>
      <c r="BV314" s="288" t="n">
        <f aca="false">BG314+BH314</f>
        <v>0</v>
      </c>
      <c r="BW314" s="322" t="n">
        <v>0</v>
      </c>
      <c r="BX314" s="322" t="n">
        <v>0</v>
      </c>
      <c r="BY314" s="322"/>
      <c r="BZ314" s="316" t="n">
        <v>24</v>
      </c>
      <c r="CA314" s="316" t="n">
        <v>6.75</v>
      </c>
    </row>
    <row r="315" customFormat="false" ht="13.8" hidden="false" customHeight="false" outlineLevel="0" collapsed="false">
      <c r="A315" s="290"/>
      <c r="B315" s="291" t="n">
        <v>43045</v>
      </c>
      <c r="C315" s="323" t="n">
        <v>68.51</v>
      </c>
      <c r="D315" s="324" t="n">
        <v>0.8541</v>
      </c>
      <c r="E315" s="325" t="n">
        <v>76</v>
      </c>
      <c r="F315" s="325" t="n">
        <v>65</v>
      </c>
      <c r="G315" s="326" t="n">
        <v>24</v>
      </c>
      <c r="H315" s="326" t="n">
        <v>0</v>
      </c>
      <c r="I315" s="326" t="n">
        <v>0</v>
      </c>
      <c r="J315" s="326" t="n">
        <v>0</v>
      </c>
      <c r="K315" s="327" t="n">
        <v>0</v>
      </c>
      <c r="L315" s="327" t="n">
        <v>0</v>
      </c>
      <c r="M315" s="327" t="n">
        <v>0</v>
      </c>
      <c r="N315" s="327" t="n">
        <v>0</v>
      </c>
      <c r="O315" s="327" t="n">
        <v>0</v>
      </c>
      <c r="P315" s="327" t="n">
        <v>0</v>
      </c>
      <c r="Q315" s="328" t="n">
        <v>3701</v>
      </c>
      <c r="R315" s="329" t="n">
        <v>1496</v>
      </c>
      <c r="S315" s="329" t="n">
        <v>1496</v>
      </c>
      <c r="T315" s="330" t="n">
        <v>1473</v>
      </c>
      <c r="U315" s="330" t="n">
        <v>1537</v>
      </c>
      <c r="V315" s="325" t="n">
        <v>44</v>
      </c>
      <c r="W315" s="325" t="n">
        <v>0</v>
      </c>
      <c r="X315" s="325" t="n">
        <v>45</v>
      </c>
      <c r="Y315" s="325" t="n">
        <v>1440</v>
      </c>
      <c r="Z315" s="325" t="n">
        <v>60</v>
      </c>
      <c r="AA315" s="325" t="n">
        <v>0</v>
      </c>
      <c r="AB315" s="300" t="n">
        <f aca="false">U315-T315+AY315</f>
        <v>64</v>
      </c>
      <c r="AC315" s="332" t="n">
        <f aca="false">T315-S315</f>
        <v>-23</v>
      </c>
      <c r="AD315" s="325" t="n">
        <v>65</v>
      </c>
      <c r="AE315" s="333" t="n">
        <f aca="false">IF(AD315&gt;0, U315/(AD315*24),"no data")</f>
        <v>0.98525641025641</v>
      </c>
      <c r="AF315" s="334" t="n">
        <f aca="false">IF(Q315&gt;0,Q315/24,"no data")</f>
        <v>154.208333333333</v>
      </c>
      <c r="AG315" s="333" t="n">
        <f aca="false">IF(T315&gt;0,(T315/Q315),"no data")</f>
        <v>0.398000540394488</v>
      </c>
      <c r="AH315" s="335" t="n">
        <f aca="false">(1440-((V315*W315)+(X315*Y315)+(Z315*AA315))/(V315+X315+Z315))/1440</f>
        <v>0.697986577181208</v>
      </c>
      <c r="AI315" s="336" t="n">
        <f aca="false">IF(T315&gt;0,(1440-((W315*V315+AS315*AT315)+(Y315*X315+AU315*AV315)+(Z315*AA315+AW315*AX315))/(V315+X315+Z315))/1440,"no data")</f>
        <v>0.429530201342282</v>
      </c>
      <c r="AJ315" s="117" t="n">
        <v>0</v>
      </c>
      <c r="AK315" s="121" t="n">
        <v>0</v>
      </c>
      <c r="AL315" s="338" t="n">
        <f aca="false">AJ315*AK315</f>
        <v>0</v>
      </c>
      <c r="AM315" s="117" t="n">
        <v>13.915</v>
      </c>
      <c r="AN315" s="119" t="n">
        <v>934</v>
      </c>
      <c r="AO315" s="339" t="n">
        <f aca="false">AM315*AN315</f>
        <v>12996.61</v>
      </c>
      <c r="AP315" s="340" t="n">
        <f aca="false">IF(T315&gt;0,((((AJ315*AK315)+(AM315*AN315))/(T315*1000))*1000000),"no data")</f>
        <v>8823.22471147318</v>
      </c>
      <c r="AQ315" s="341" t="n">
        <f aca="false">R315/24</f>
        <v>62.3333333333333</v>
      </c>
      <c r="AR315" s="341"/>
      <c r="AS315" s="342" t="n">
        <v>0</v>
      </c>
      <c r="AT315" s="325" t="n">
        <v>0</v>
      </c>
      <c r="AU315" s="343" t="n">
        <v>0</v>
      </c>
      <c r="AV315" s="343" t="n">
        <v>0</v>
      </c>
      <c r="AW315" s="325" t="n">
        <v>40</v>
      </c>
      <c r="AX315" s="343" t="n">
        <v>1440</v>
      </c>
      <c r="AY315" s="325" t="n">
        <v>0</v>
      </c>
      <c r="BA315" s="325" t="n">
        <v>1052</v>
      </c>
      <c r="BB315" s="325" t="n">
        <v>0</v>
      </c>
      <c r="BC315" s="325" t="n">
        <v>485</v>
      </c>
      <c r="BD315" s="344" t="n">
        <f aca="false">BB315-BA315</f>
        <v>-1052</v>
      </c>
      <c r="BE315" s="345" t="n">
        <f aca="false">AP315</f>
        <v>8823.22471147318</v>
      </c>
      <c r="BF315" s="346" t="n">
        <f aca="false">BC315/24</f>
        <v>20.2083333333333</v>
      </c>
      <c r="BG315" s="347" t="n">
        <v>0</v>
      </c>
      <c r="BH315" s="288" t="n">
        <v>0</v>
      </c>
      <c r="BI315" s="346" t="n">
        <v>24</v>
      </c>
      <c r="BJ315" s="344" t="n">
        <v>28.79</v>
      </c>
      <c r="BK315" s="344" t="n">
        <v>0</v>
      </c>
      <c r="BL315" s="344" t="n">
        <v>0</v>
      </c>
      <c r="BM315" s="344" t="n">
        <v>999.46</v>
      </c>
      <c r="BN315" s="344" t="n">
        <v>50.08</v>
      </c>
      <c r="BO315" s="348" t="n">
        <v>0</v>
      </c>
      <c r="BP315" s="346" t="n">
        <v>93.04</v>
      </c>
      <c r="BQ315" s="346" t="n">
        <v>0</v>
      </c>
      <c r="BR315" s="349"/>
      <c r="BS315" s="344" t="n">
        <v>12858</v>
      </c>
      <c r="BT315" s="344" t="n">
        <v>0</v>
      </c>
      <c r="BU315" s="350" t="n">
        <f aca="false">BT315-BS315</f>
        <v>-12858</v>
      </c>
      <c r="BV315" s="288" t="n">
        <f aca="false">BG315+BH315</f>
        <v>0</v>
      </c>
      <c r="BW315" s="346" t="n">
        <v>0</v>
      </c>
      <c r="BX315" s="351" t="n">
        <v>0</v>
      </c>
      <c r="BY315" s="351"/>
      <c r="BZ315" s="351" t="n">
        <v>24</v>
      </c>
      <c r="CA315" s="351" t="n">
        <v>5.75</v>
      </c>
    </row>
    <row r="316" customFormat="false" ht="13.8" hidden="false" customHeight="false" outlineLevel="0" collapsed="false">
      <c r="A316" s="290"/>
      <c r="B316" s="291" t="n">
        <v>43046</v>
      </c>
      <c r="C316" s="323" t="n">
        <v>69</v>
      </c>
      <c r="D316" s="324" t="n">
        <v>0.78</v>
      </c>
      <c r="E316" s="325" t="n">
        <v>79</v>
      </c>
      <c r="F316" s="325" t="n">
        <v>64</v>
      </c>
      <c r="G316" s="326" t="n">
        <v>24</v>
      </c>
      <c r="H316" s="326" t="n">
        <v>0</v>
      </c>
      <c r="I316" s="326" t="n">
        <v>0</v>
      </c>
      <c r="J316" s="326" t="n">
        <v>0</v>
      </c>
      <c r="K316" s="327" t="n">
        <v>0</v>
      </c>
      <c r="L316" s="327" t="n">
        <v>0</v>
      </c>
      <c r="M316" s="327" t="n">
        <v>0</v>
      </c>
      <c r="N316" s="327" t="n">
        <v>0</v>
      </c>
      <c r="O316" s="327" t="n">
        <v>0</v>
      </c>
      <c r="P316" s="327" t="n">
        <v>0</v>
      </c>
      <c r="Q316" s="328" t="n">
        <v>3689</v>
      </c>
      <c r="R316" s="329" t="n">
        <v>1499</v>
      </c>
      <c r="S316" s="329" t="n">
        <v>1499</v>
      </c>
      <c r="T316" s="330" t="n">
        <v>1474</v>
      </c>
      <c r="U316" s="330" t="n">
        <v>1539</v>
      </c>
      <c r="V316" s="325" t="n">
        <v>44</v>
      </c>
      <c r="W316" s="325" t="n">
        <v>0</v>
      </c>
      <c r="X316" s="325" t="n">
        <v>45</v>
      </c>
      <c r="Y316" s="325" t="n">
        <v>1440</v>
      </c>
      <c r="Z316" s="325" t="n">
        <v>60</v>
      </c>
      <c r="AA316" s="325" t="n">
        <v>0</v>
      </c>
      <c r="AB316" s="300" t="n">
        <f aca="false">U316-T316+AY316</f>
        <v>65</v>
      </c>
      <c r="AC316" s="332" t="n">
        <f aca="false">T316-S316</f>
        <v>-25</v>
      </c>
      <c r="AD316" s="325" t="n">
        <v>65</v>
      </c>
      <c r="AE316" s="333" t="n">
        <f aca="false">IF(AD316&gt;0, U316/(AD316*24),"no data")</f>
        <v>0.986538461538462</v>
      </c>
      <c r="AF316" s="334" t="n">
        <f aca="false">IF(Q316&gt;0,Q316/24,"no data")</f>
        <v>153.708333333333</v>
      </c>
      <c r="AG316" s="333" t="n">
        <f aca="false">IF(T316&gt;0,(T316/Q316),"no data")</f>
        <v>0.399566278124153</v>
      </c>
      <c r="AH316" s="335" t="n">
        <f aca="false">(1440-((V316*W316)+(X316*Y316)+(Z316*AA316))/(V316+X316+Z316))/1440</f>
        <v>0.697986577181208</v>
      </c>
      <c r="AI316" s="336" t="n">
        <f aca="false">IF(T316&gt;0,(1440-((W316*V316+AS316*AT316)+(Y316*X316+AU316*AV316)+(Z316*AA316+AW316*AX316))/(V316+X316+Z316))/1440,"no data")</f>
        <v>0.429530201342282</v>
      </c>
      <c r="AJ316" s="117" t="n">
        <v>0</v>
      </c>
      <c r="AK316" s="121" t="n">
        <v>0</v>
      </c>
      <c r="AL316" s="338" t="n">
        <f aca="false">AJ316*AK316</f>
        <v>0</v>
      </c>
      <c r="AM316" s="117" t="n">
        <v>13.981</v>
      </c>
      <c r="AN316" s="119" t="n">
        <v>934</v>
      </c>
      <c r="AO316" s="339" t="n">
        <f aca="false">AM316*AN316</f>
        <v>13058.254</v>
      </c>
      <c r="AP316" s="340" t="n">
        <f aca="false">IF(T316&gt;0,((((AJ316*AK316)+(AM316*AN316))/(T316*1000))*1000000),"no data")</f>
        <v>8859.05970149254</v>
      </c>
      <c r="AQ316" s="345" t="n">
        <f aca="false">R316/24</f>
        <v>62.4583333333333</v>
      </c>
      <c r="AR316" s="345"/>
      <c r="AS316" s="352" t="n">
        <v>0</v>
      </c>
      <c r="AT316" s="325" t="n">
        <v>0</v>
      </c>
      <c r="AU316" s="343" t="n">
        <v>0</v>
      </c>
      <c r="AV316" s="343" t="n">
        <v>0</v>
      </c>
      <c r="AW316" s="325" t="n">
        <v>40</v>
      </c>
      <c r="AX316" s="343" t="n">
        <v>1440</v>
      </c>
      <c r="AY316" s="325" t="n">
        <v>0</v>
      </c>
      <c r="BA316" s="325" t="n">
        <v>1056</v>
      </c>
      <c r="BB316" s="325" t="n">
        <v>0</v>
      </c>
      <c r="BC316" s="325" t="n">
        <v>483</v>
      </c>
      <c r="BD316" s="344" t="n">
        <f aca="false">BB316-BA316</f>
        <v>-1056</v>
      </c>
      <c r="BE316" s="345" t="n">
        <f aca="false">AP316</f>
        <v>8859.05970149254</v>
      </c>
      <c r="BF316" s="346" t="n">
        <f aca="false">BC316/24</f>
        <v>20.125</v>
      </c>
      <c r="BG316" s="347" t="n">
        <v>0</v>
      </c>
      <c r="BH316" s="288" t="n">
        <v>0</v>
      </c>
      <c r="BI316" s="346" t="n">
        <v>24</v>
      </c>
      <c r="BJ316" s="344" t="n">
        <v>28.7</v>
      </c>
      <c r="BK316" s="344" t="n">
        <v>0</v>
      </c>
      <c r="BL316" s="344" t="n">
        <v>0</v>
      </c>
      <c r="BM316" s="344" t="n">
        <v>998.5</v>
      </c>
      <c r="BN316" s="344" t="n">
        <v>50.1</v>
      </c>
      <c r="BO316" s="348" t="n">
        <v>0</v>
      </c>
      <c r="BP316" s="346" t="n">
        <v>92.89</v>
      </c>
      <c r="BQ316" s="346" t="n">
        <v>0</v>
      </c>
      <c r="BR316" s="349"/>
      <c r="BS316" s="344" t="n">
        <v>12768</v>
      </c>
      <c r="BT316" s="344" t="n">
        <v>0</v>
      </c>
      <c r="BU316" s="350" t="n">
        <f aca="false">BT316-BS316</f>
        <v>-12768</v>
      </c>
      <c r="BV316" s="288" t="n">
        <f aca="false">BG316+BH316</f>
        <v>0</v>
      </c>
      <c r="BW316" s="346" t="n">
        <v>0</v>
      </c>
      <c r="BX316" s="346" t="n">
        <v>0</v>
      </c>
      <c r="BY316" s="346"/>
      <c r="BZ316" s="346" t="n">
        <v>24</v>
      </c>
      <c r="CA316" s="346" t="n">
        <v>6.4</v>
      </c>
    </row>
    <row r="317" customFormat="false" ht="13.8" hidden="false" customHeight="false" outlineLevel="0" collapsed="false">
      <c r="A317" s="290"/>
      <c r="B317" s="291" t="n">
        <v>43047</v>
      </c>
      <c r="C317" s="323" t="n">
        <v>68</v>
      </c>
      <c r="D317" s="324" t="n">
        <v>0.83</v>
      </c>
      <c r="E317" s="353" t="n">
        <v>74</v>
      </c>
      <c r="F317" s="353" t="n">
        <v>63</v>
      </c>
      <c r="G317" s="326" t="n">
        <v>24</v>
      </c>
      <c r="H317" s="326" t="n">
        <v>0</v>
      </c>
      <c r="I317" s="326" t="n">
        <v>0</v>
      </c>
      <c r="J317" s="326" t="n">
        <v>0</v>
      </c>
      <c r="K317" s="327" t="n">
        <v>0</v>
      </c>
      <c r="L317" s="327" t="n">
        <v>0</v>
      </c>
      <c r="M317" s="327" t="n">
        <v>0</v>
      </c>
      <c r="N317" s="327" t="n">
        <v>0</v>
      </c>
      <c r="O317" s="327" t="n">
        <v>0</v>
      </c>
      <c r="P317" s="327" t="n">
        <v>0</v>
      </c>
      <c r="Q317" s="328" t="n">
        <v>3698</v>
      </c>
      <c r="R317" s="329" t="n">
        <v>1502</v>
      </c>
      <c r="S317" s="329" t="n">
        <v>1502</v>
      </c>
      <c r="T317" s="330" t="n">
        <v>1471</v>
      </c>
      <c r="U317" s="330" t="n">
        <v>1536</v>
      </c>
      <c r="V317" s="325" t="n">
        <v>44</v>
      </c>
      <c r="W317" s="353" t="n">
        <v>0</v>
      </c>
      <c r="X317" s="353" t="n">
        <v>45</v>
      </c>
      <c r="Y317" s="353" t="n">
        <v>1440</v>
      </c>
      <c r="Z317" s="353" t="n">
        <v>60</v>
      </c>
      <c r="AA317" s="353" t="n">
        <v>0</v>
      </c>
      <c r="AB317" s="300" t="n">
        <f aca="false">U317-T317+AY317</f>
        <v>65</v>
      </c>
      <c r="AC317" s="332" t="n">
        <f aca="false">T317-S317</f>
        <v>-31</v>
      </c>
      <c r="AD317" s="325" t="n">
        <v>65</v>
      </c>
      <c r="AE317" s="333" t="n">
        <f aca="false">IF(AD317&gt;0, U317/(AD317*24),"no data")</f>
        <v>0.984615384615385</v>
      </c>
      <c r="AF317" s="334" t="n">
        <f aca="false">IF(Q317&gt;0,Q317/24,"no data")</f>
        <v>154.083333333333</v>
      </c>
      <c r="AG317" s="333" t="n">
        <f aca="false">IF(T317&gt;0,(T317/Q317),"no data")</f>
        <v>0.397782585181179</v>
      </c>
      <c r="AH317" s="335" t="n">
        <f aca="false">(1440-((V317*W317)+(X317*Y317)+(Z317*AA317))/(V317+X317+Z317))/1440</f>
        <v>0.697986577181208</v>
      </c>
      <c r="AI317" s="336" t="n">
        <f aca="false">IF(T317&gt;0,(1440-((W317*V317+AS317*AT317)+(Y317*X317+AU317*AV317)+(Z317*AA317+AW317*AX317))/(V317+X317+Z317))/1440,"no data")</f>
        <v>0.429530201342282</v>
      </c>
      <c r="AJ317" s="117" t="n">
        <v>0</v>
      </c>
      <c r="AK317" s="121" t="n">
        <v>0</v>
      </c>
      <c r="AL317" s="338" t="n">
        <f aca="false">AJ317*AK317</f>
        <v>0</v>
      </c>
      <c r="AM317" s="117" t="n">
        <v>14.089</v>
      </c>
      <c r="AN317" s="119" t="n">
        <v>916</v>
      </c>
      <c r="AO317" s="339" t="n">
        <f aca="false">AM317*AN317</f>
        <v>12905.524</v>
      </c>
      <c r="AP317" s="340" t="n">
        <f aca="false">IF(T317&gt;0,((((AJ317*AK317)+(AM317*AN317))/(T317*1000))*1000000),"no data")</f>
        <v>8773.29979605711</v>
      </c>
      <c r="AQ317" s="338" t="n">
        <f aca="false">R317/24</f>
        <v>62.5833333333333</v>
      </c>
      <c r="AR317" s="338"/>
      <c r="AS317" s="325" t="n">
        <v>0</v>
      </c>
      <c r="AT317" s="343" t="n">
        <v>0</v>
      </c>
      <c r="AU317" s="343" t="n">
        <v>0</v>
      </c>
      <c r="AV317" s="325" t="n">
        <v>0</v>
      </c>
      <c r="AW317" s="343" t="n">
        <v>40</v>
      </c>
      <c r="AX317" s="325" t="n">
        <v>1440</v>
      </c>
      <c r="AY317" s="325" t="n">
        <v>0</v>
      </c>
      <c r="BA317" s="344" t="n">
        <v>1055</v>
      </c>
      <c r="BB317" s="344" t="n">
        <v>0</v>
      </c>
      <c r="BC317" s="354" t="n">
        <v>481</v>
      </c>
      <c r="BD317" s="344" t="n">
        <f aca="false">BB317-BA317</f>
        <v>-1055</v>
      </c>
      <c r="BE317" s="346" t="n">
        <f aca="false">AP317</f>
        <v>8773.29979605711</v>
      </c>
      <c r="BF317" s="346" t="n">
        <f aca="false">BC317/24</f>
        <v>20.0416666666667</v>
      </c>
      <c r="BG317" s="347" t="n">
        <v>0</v>
      </c>
      <c r="BH317" s="288" t="n">
        <v>0</v>
      </c>
      <c r="BI317" s="346" t="n">
        <v>24</v>
      </c>
      <c r="BJ317" s="344" t="n">
        <v>29.4</v>
      </c>
      <c r="BK317" s="344" t="n">
        <v>0</v>
      </c>
      <c r="BL317" s="344" t="n">
        <v>0</v>
      </c>
      <c r="BM317" s="344" t="n">
        <v>998.5</v>
      </c>
      <c r="BN317" s="344" t="n">
        <v>50.15</v>
      </c>
      <c r="BO317" s="348" t="n">
        <v>0</v>
      </c>
      <c r="BP317" s="346" t="n">
        <v>92.84</v>
      </c>
      <c r="BQ317" s="346" t="n">
        <v>0</v>
      </c>
      <c r="BR317" s="349"/>
      <c r="BS317" s="344" t="n">
        <v>13085</v>
      </c>
      <c r="BT317" s="344" t="n">
        <v>0</v>
      </c>
      <c r="BU317" s="350" t="n">
        <f aca="false">BT317-BS317</f>
        <v>-13085</v>
      </c>
      <c r="BV317" s="288" t="n">
        <f aca="false">BG317+BH317</f>
        <v>0</v>
      </c>
      <c r="BW317" s="346" t="n">
        <v>0</v>
      </c>
      <c r="BX317" s="346" t="n">
        <v>0</v>
      </c>
      <c r="BY317" s="346"/>
      <c r="BZ317" s="346" t="n">
        <v>24</v>
      </c>
      <c r="CA317" s="346" t="n">
        <v>9.7</v>
      </c>
    </row>
    <row r="318" customFormat="false" ht="13.8" hidden="false" customHeight="false" outlineLevel="0" collapsed="false">
      <c r="A318" s="290"/>
      <c r="B318" s="291" t="n">
        <v>43048</v>
      </c>
      <c r="C318" s="323" t="n">
        <v>64</v>
      </c>
      <c r="D318" s="324" t="n">
        <v>0.86</v>
      </c>
      <c r="E318" s="325" t="n">
        <v>71</v>
      </c>
      <c r="F318" s="325" t="n">
        <v>59</v>
      </c>
      <c r="G318" s="325" t="n">
        <v>24</v>
      </c>
      <c r="H318" s="325" t="n">
        <v>0</v>
      </c>
      <c r="I318" s="325" t="n">
        <v>7</v>
      </c>
      <c r="J318" s="325" t="n">
        <v>10</v>
      </c>
      <c r="K318" s="327" t="n">
        <v>0</v>
      </c>
      <c r="L318" s="327" t="n">
        <v>0</v>
      </c>
      <c r="M318" s="327" t="n">
        <v>0</v>
      </c>
      <c r="N318" s="327" t="n">
        <v>0</v>
      </c>
      <c r="O318" s="327" t="n">
        <v>0</v>
      </c>
      <c r="P318" s="327" t="n">
        <v>0</v>
      </c>
      <c r="Q318" s="328" t="n">
        <v>3718</v>
      </c>
      <c r="R318" s="329" t="n">
        <v>2055</v>
      </c>
      <c r="S318" s="329" t="n">
        <v>2055</v>
      </c>
      <c r="T318" s="330" t="n">
        <v>2040</v>
      </c>
      <c r="U318" s="330" t="n">
        <v>2120</v>
      </c>
      <c r="V318" s="325" t="n">
        <v>44</v>
      </c>
      <c r="W318" s="325" t="n">
        <v>0</v>
      </c>
      <c r="X318" s="325" t="n">
        <v>45</v>
      </c>
      <c r="Y318" s="325" t="n">
        <v>894</v>
      </c>
      <c r="Z318" s="325" t="n">
        <v>60</v>
      </c>
      <c r="AA318" s="325" t="n">
        <v>0</v>
      </c>
      <c r="AB318" s="300" t="n">
        <f aca="false">U318-T318+AY318</f>
        <v>80</v>
      </c>
      <c r="AC318" s="332" t="n">
        <f aca="false">T318-S318</f>
        <v>-15</v>
      </c>
      <c r="AD318" s="325" t="n">
        <v>137</v>
      </c>
      <c r="AE318" s="333" t="n">
        <f aca="false">IF(AD318&gt;0, U318/(AD318*24),"no data")</f>
        <v>0.644768856447689</v>
      </c>
      <c r="AF318" s="334" t="n">
        <f aca="false">IF(Q318&gt;0,Q318/24,"no data")</f>
        <v>154.916666666667</v>
      </c>
      <c r="AG318" s="333" t="n">
        <f aca="false">IF(T318&gt;0,(T318/Q318),"no data")</f>
        <v>0.548682087143626</v>
      </c>
      <c r="AH318" s="335" t="n">
        <f aca="false">(1440-((V318*W318)+(X318*Y318)+(Z318*AA318))/(V318+X318+Z318))/1440</f>
        <v>0.8125</v>
      </c>
      <c r="AI318" s="336" t="n">
        <f aca="false">IF(T318&gt;0,(1440-((W318*V318+AS318*AT318)+(Y318*X318+AU318*AV318)+(Z318*AA318+AW318*AX318))/(V318+X318+Z318))/1440,"no data")</f>
        <v>0.586922073079791</v>
      </c>
      <c r="AJ318" s="117" t="n">
        <v>2.381</v>
      </c>
      <c r="AK318" s="121" t="n">
        <v>139.6</v>
      </c>
      <c r="AL318" s="338" t="n">
        <f aca="false">AJ318*AK318</f>
        <v>332.3876</v>
      </c>
      <c r="AM318" s="117" t="n">
        <v>19.041</v>
      </c>
      <c r="AN318" s="119" t="n">
        <v>926</v>
      </c>
      <c r="AO318" s="339" t="n">
        <f aca="false">AM318*AN318</f>
        <v>17631.966</v>
      </c>
      <c r="AP318" s="340" t="n">
        <f aca="false">IF(T318&gt;0,((((AJ318*AK318)+(AM318*AN318))/(T318*1000))*1000000),"no data")</f>
        <v>8806.05568627451</v>
      </c>
      <c r="AQ318" s="338" t="n">
        <f aca="false">R318/24</f>
        <v>85.625</v>
      </c>
      <c r="AR318" s="338"/>
      <c r="AS318" s="325" t="n">
        <v>0</v>
      </c>
      <c r="AT318" s="325" t="n">
        <v>0</v>
      </c>
      <c r="AU318" s="325" t="n">
        <v>20</v>
      </c>
      <c r="AV318" s="325" t="n">
        <v>116</v>
      </c>
      <c r="AW318" s="325" t="n">
        <v>32</v>
      </c>
      <c r="AX318" s="325" t="n">
        <v>1440</v>
      </c>
      <c r="AY318" s="325" t="n">
        <v>0</v>
      </c>
      <c r="BA318" s="344" t="n">
        <v>1067</v>
      </c>
      <c r="BB318" s="344" t="n">
        <v>391</v>
      </c>
      <c r="BC318" s="344" t="n">
        <v>662</v>
      </c>
      <c r="BD318" s="344" t="n">
        <f aca="false">BB318-BA318</f>
        <v>-676</v>
      </c>
      <c r="BE318" s="346" t="n">
        <f aca="false">AP318</f>
        <v>8806.05568627451</v>
      </c>
      <c r="BF318" s="346" t="n">
        <f aca="false">BC318/24</f>
        <v>27.5833333333333</v>
      </c>
      <c r="BG318" s="347" t="n">
        <v>0</v>
      </c>
      <c r="BH318" s="288" t="n">
        <v>0</v>
      </c>
      <c r="BI318" s="346" t="n">
        <v>24</v>
      </c>
      <c r="BJ318" s="344" t="n">
        <v>28.8</v>
      </c>
      <c r="BK318" s="344" t="n">
        <v>9.2</v>
      </c>
      <c r="BL318" s="344" t="n">
        <v>8</v>
      </c>
      <c r="BM318" s="344" t="n">
        <v>998.1</v>
      </c>
      <c r="BN318" s="344" t="n">
        <v>50.14</v>
      </c>
      <c r="BO318" s="348" t="n">
        <v>0.9318</v>
      </c>
      <c r="BP318" s="346" t="n">
        <v>92.4</v>
      </c>
      <c r="BQ318" s="346" t="n">
        <v>86.5</v>
      </c>
      <c r="BR318" s="349"/>
      <c r="BS318" s="344" t="n">
        <v>12709</v>
      </c>
      <c r="BT318" s="344" t="n">
        <v>11896</v>
      </c>
      <c r="BU318" s="350" t="n">
        <f aca="false">BT318-BS318</f>
        <v>-813</v>
      </c>
      <c r="BV318" s="288" t="n">
        <f aca="false">BG318+BH318</f>
        <v>0</v>
      </c>
      <c r="BW318" s="346" t="n">
        <v>0</v>
      </c>
      <c r="BX318" s="346" t="n">
        <v>0</v>
      </c>
      <c r="BY318" s="346"/>
      <c r="BZ318" s="346" t="n">
        <v>24</v>
      </c>
      <c r="CA318" s="346" t="n">
        <v>8.1</v>
      </c>
    </row>
    <row r="319" customFormat="false" ht="13.8" hidden="false" customHeight="false" outlineLevel="0" collapsed="false">
      <c r="A319" s="290"/>
      <c r="B319" s="291" t="n">
        <v>43049</v>
      </c>
      <c r="C319" s="323" t="n">
        <v>61.9</v>
      </c>
      <c r="D319" s="324" t="n">
        <v>0.896</v>
      </c>
      <c r="E319" s="325" t="n">
        <v>66</v>
      </c>
      <c r="F319" s="325" t="n">
        <v>58</v>
      </c>
      <c r="G319" s="325" t="n">
        <v>24</v>
      </c>
      <c r="H319" s="325" t="n">
        <v>0</v>
      </c>
      <c r="I319" s="325" t="n">
        <v>13</v>
      </c>
      <c r="J319" s="325" t="n">
        <v>0</v>
      </c>
      <c r="K319" s="327" t="n">
        <v>0</v>
      </c>
      <c r="L319" s="327" t="n">
        <v>0</v>
      </c>
      <c r="M319" s="327" t="n">
        <v>0</v>
      </c>
      <c r="N319" s="327" t="n">
        <v>0</v>
      </c>
      <c r="O319" s="327" t="n">
        <v>0</v>
      </c>
      <c r="P319" s="327" t="n">
        <v>0</v>
      </c>
      <c r="Q319" s="328" t="n">
        <v>3720</v>
      </c>
      <c r="R319" s="329" t="n">
        <v>2446</v>
      </c>
      <c r="S319" s="329" t="n">
        <v>2446</v>
      </c>
      <c r="T319" s="330" t="n">
        <v>2409</v>
      </c>
      <c r="U319" s="330" t="n">
        <v>2491</v>
      </c>
      <c r="V319" s="325" t="n">
        <v>44</v>
      </c>
      <c r="W319" s="325" t="n">
        <v>0</v>
      </c>
      <c r="X319" s="325" t="n">
        <v>47</v>
      </c>
      <c r="Y319" s="325" t="n">
        <v>618</v>
      </c>
      <c r="Z319" s="325" t="n">
        <v>60</v>
      </c>
      <c r="AA319" s="325" t="n">
        <v>0</v>
      </c>
      <c r="AB319" s="300" t="n">
        <f aca="false">U319-T319+AY319</f>
        <v>82</v>
      </c>
      <c r="AC319" s="332" t="n">
        <f aca="false">T319-S319</f>
        <v>-37</v>
      </c>
      <c r="AD319" s="325" t="n">
        <v>137</v>
      </c>
      <c r="AE319" s="333" t="n">
        <f aca="false">IF(AD319&gt;0, U319/(AD319*24),"no data")</f>
        <v>0.757603406326034</v>
      </c>
      <c r="AF319" s="334" t="n">
        <f aca="false">IF(Q319&gt;0,Q319/24,"no data")</f>
        <v>155</v>
      </c>
      <c r="AG319" s="333" t="n">
        <f aca="false">IF(T319&gt;0,(T319/Q319),"no data")</f>
        <v>0.64758064516129</v>
      </c>
      <c r="AH319" s="335" t="n">
        <f aca="false">(1440-((V319*W319)+(X319*Y319)+(Z319*AA319))/(V319+X319+Z319))/1440</f>
        <v>0.866418322295806</v>
      </c>
      <c r="AI319" s="336" t="n">
        <f aca="false">IF(T319&gt;0,(1440-((W319*V319+AS319*AT319)+(Y319*X319+AU319*AV319)+(Z319*AA319+AW319*AX319))/(V319+X319+Z319))/1440,"no data")</f>
        <v>0.682974613686534</v>
      </c>
      <c r="AJ319" s="117" t="n">
        <v>4.028</v>
      </c>
      <c r="AK319" s="121" t="n">
        <v>140.81</v>
      </c>
      <c r="AL319" s="338" t="n">
        <f aca="false">AJ319*AK319</f>
        <v>567.18268</v>
      </c>
      <c r="AM319" s="117" t="n">
        <v>21.422</v>
      </c>
      <c r="AN319" s="119" t="n">
        <v>945</v>
      </c>
      <c r="AO319" s="339" t="n">
        <f aca="false">AM319*AN319</f>
        <v>20243.79</v>
      </c>
      <c r="AP319" s="340" t="n">
        <f aca="false">IF(T319&gt;0,((((AJ319*AK319)+(AM319*AN319))/(T319*1000))*1000000),"no data")</f>
        <v>8638.84295558323</v>
      </c>
      <c r="AQ319" s="338" t="n">
        <f aca="false">R319/24</f>
        <v>101.916666666667</v>
      </c>
      <c r="AR319" s="338"/>
      <c r="AS319" s="325" t="n">
        <v>0</v>
      </c>
      <c r="AT319" s="325" t="n">
        <v>0</v>
      </c>
      <c r="AU319" s="325" t="n">
        <v>24</v>
      </c>
      <c r="AV319" s="325" t="n">
        <v>42</v>
      </c>
      <c r="AW319" s="325" t="n">
        <v>27</v>
      </c>
      <c r="AX319" s="325" t="n">
        <v>1440</v>
      </c>
      <c r="AY319" s="325" t="n">
        <v>0</v>
      </c>
      <c r="BA319" s="344" t="n">
        <v>1068</v>
      </c>
      <c r="BB319" s="344" t="n">
        <v>627</v>
      </c>
      <c r="BC319" s="344" t="n">
        <v>796</v>
      </c>
      <c r="BD319" s="344" t="n">
        <f aca="false">BB319-BA319</f>
        <v>-441</v>
      </c>
      <c r="BE319" s="346" t="n">
        <f aca="false">AP319</f>
        <v>8638.84295558323</v>
      </c>
      <c r="BF319" s="346" t="n">
        <f aca="false">BC319/24</f>
        <v>33.1666666666667</v>
      </c>
      <c r="BG319" s="347" t="n">
        <v>0</v>
      </c>
      <c r="BH319" s="288" t="n">
        <v>0</v>
      </c>
      <c r="BI319" s="346" t="n">
        <v>24</v>
      </c>
      <c r="BJ319" s="344" t="n">
        <v>28.7</v>
      </c>
      <c r="BK319" s="344" t="n">
        <v>23.6</v>
      </c>
      <c r="BL319" s="344" t="n">
        <v>22.7</v>
      </c>
      <c r="BM319" s="344" t="n">
        <v>999.25</v>
      </c>
      <c r="BN319" s="344" t="n">
        <v>50.1</v>
      </c>
      <c r="BO319" s="348" t="n">
        <v>0.9313</v>
      </c>
      <c r="BP319" s="346" t="n">
        <v>92.2</v>
      </c>
      <c r="BQ319" s="346" t="n">
        <v>85.6</v>
      </c>
      <c r="BR319" s="349"/>
      <c r="BS319" s="344" t="n">
        <v>12642</v>
      </c>
      <c r="BT319" s="344" t="n">
        <v>12226</v>
      </c>
      <c r="BU319" s="350" t="n">
        <f aca="false">BT319-BS319</f>
        <v>-416</v>
      </c>
      <c r="BV319" s="288" t="n">
        <f aca="false">BG319+BH319</f>
        <v>0</v>
      </c>
      <c r="BW319" s="346" t="n">
        <v>0</v>
      </c>
      <c r="BX319" s="346" t="n">
        <v>0</v>
      </c>
      <c r="BY319" s="346"/>
      <c r="BZ319" s="346" t="n">
        <v>24</v>
      </c>
      <c r="CA319" s="346" t="n">
        <v>8.76</v>
      </c>
    </row>
    <row r="320" customFormat="false" ht="13.8" hidden="false" customHeight="false" outlineLevel="0" collapsed="false">
      <c r="A320" s="290"/>
      <c r="B320" s="291" t="n">
        <v>43050</v>
      </c>
      <c r="C320" s="323" t="n">
        <v>63.1</v>
      </c>
      <c r="D320" s="324" t="n">
        <v>0.915</v>
      </c>
      <c r="E320" s="325" t="n">
        <v>68</v>
      </c>
      <c r="F320" s="325" t="n">
        <v>61</v>
      </c>
      <c r="G320" s="325" t="n">
        <v>24</v>
      </c>
      <c r="H320" s="325" t="n">
        <v>0</v>
      </c>
      <c r="I320" s="325" t="n">
        <v>24</v>
      </c>
      <c r="J320" s="325" t="n">
        <v>0</v>
      </c>
      <c r="K320" s="325" t="n">
        <v>0</v>
      </c>
      <c r="L320" s="325" t="n">
        <v>0</v>
      </c>
      <c r="M320" s="355" t="n">
        <v>0</v>
      </c>
      <c r="N320" s="355" t="n">
        <v>0</v>
      </c>
      <c r="O320" s="355" t="n">
        <v>0</v>
      </c>
      <c r="P320" s="355" t="n">
        <v>0</v>
      </c>
      <c r="Q320" s="328" t="n">
        <v>3720</v>
      </c>
      <c r="R320" s="329" t="n">
        <v>3193</v>
      </c>
      <c r="S320" s="329" t="n">
        <v>3193</v>
      </c>
      <c r="T320" s="330" t="n">
        <v>3140</v>
      </c>
      <c r="U320" s="330" t="n">
        <v>3234</v>
      </c>
      <c r="V320" s="325" t="n">
        <v>44</v>
      </c>
      <c r="W320" s="325" t="n">
        <v>0</v>
      </c>
      <c r="X320" s="325" t="n">
        <v>46</v>
      </c>
      <c r="Y320" s="325" t="n">
        <v>0</v>
      </c>
      <c r="Z320" s="325" t="n">
        <v>60</v>
      </c>
      <c r="AA320" s="325" t="n">
        <v>0</v>
      </c>
      <c r="AB320" s="300" t="n">
        <f aca="false">U320-T320+AY320</f>
        <v>94</v>
      </c>
      <c r="AC320" s="332" t="n">
        <f aca="false">T320-S320</f>
        <v>-53</v>
      </c>
      <c r="AD320" s="325" t="n">
        <v>136</v>
      </c>
      <c r="AE320" s="333" t="n">
        <f aca="false">IF(AD320&gt;0, U320/(AD320*24),"no data")</f>
        <v>0.990808823529412</v>
      </c>
      <c r="AF320" s="334" t="n">
        <f aca="false">IF(Q320&gt;0,Q320/24,"no data")</f>
        <v>155</v>
      </c>
      <c r="AG320" s="333" t="n">
        <f aca="false">IF(T320&gt;0,(T320/Q320),"no data")</f>
        <v>0.844086021505376</v>
      </c>
      <c r="AH320" s="335" t="n">
        <f aca="false">(1440-((V320*W320)+(X320*Y320)+(Z320*AA320))/(V320+X320+Z320))/1440</f>
        <v>1</v>
      </c>
      <c r="AI320" s="336" t="n">
        <f aca="false">IF(T320&gt;0,(1440-((W320*V320+AS320*AT320)+(Y320*X320+AU320*AV320)+(Z320*AA320+AW320*AX320))/(V320+X320+Z320))/1440,"no data")</f>
        <v>0.893333333333333</v>
      </c>
      <c r="AJ320" s="117" t="n">
        <v>7.577</v>
      </c>
      <c r="AK320" s="121" t="n">
        <v>133.36</v>
      </c>
      <c r="AL320" s="338" t="n">
        <f aca="false">AJ320*AK320</f>
        <v>1010.46872</v>
      </c>
      <c r="AM320" s="117" t="n">
        <v>27.598</v>
      </c>
      <c r="AN320" s="119" t="n">
        <v>948</v>
      </c>
      <c r="AO320" s="339" t="n">
        <f aca="false">AM320*AN320</f>
        <v>26162.904</v>
      </c>
      <c r="AP320" s="340" t="n">
        <f aca="false">IF(T320&gt;0,((((AJ320*AK320)+(AM320*AN320))/(T320*1000))*1000000),"no data")</f>
        <v>8653.9403566879</v>
      </c>
      <c r="AQ320" s="338" t="n">
        <f aca="false">R320/24</f>
        <v>133.041666666667</v>
      </c>
      <c r="AR320" s="338"/>
      <c r="AS320" s="325" t="n">
        <v>0</v>
      </c>
      <c r="AT320" s="325" t="n">
        <v>0</v>
      </c>
      <c r="AU320" s="325" t="n">
        <v>0</v>
      </c>
      <c r="AV320" s="325" t="n">
        <v>0</v>
      </c>
      <c r="AW320" s="343" t="n">
        <v>16</v>
      </c>
      <c r="AX320" s="325" t="n">
        <v>1440</v>
      </c>
      <c r="AY320" s="325" t="n">
        <v>0</v>
      </c>
      <c r="BA320" s="344" t="n">
        <v>1061</v>
      </c>
      <c r="BB320" s="344" t="n">
        <v>1113</v>
      </c>
      <c r="BC320" s="344" t="n">
        <v>1060</v>
      </c>
      <c r="BD320" s="344" t="n">
        <f aca="false">BB320-BA320</f>
        <v>52</v>
      </c>
      <c r="BE320" s="346" t="n">
        <f aca="false">AP320</f>
        <v>8653.9403566879</v>
      </c>
      <c r="BF320" s="346" t="n">
        <f aca="false">BC320/24</f>
        <v>44.1666666666667</v>
      </c>
      <c r="BG320" s="347" t="n">
        <v>0</v>
      </c>
      <c r="BH320" s="288" t="n">
        <v>0</v>
      </c>
      <c r="BI320" s="346" t="n">
        <v>24</v>
      </c>
      <c r="BJ320" s="344" t="n">
        <v>28.4</v>
      </c>
      <c r="BK320" s="344" t="n">
        <v>24.1</v>
      </c>
      <c r="BL320" s="344" t="n">
        <v>23.7</v>
      </c>
      <c r="BM320" s="344" t="n">
        <v>1000</v>
      </c>
      <c r="BN320" s="344" t="n">
        <v>50.07</v>
      </c>
      <c r="BO320" s="348" t="n">
        <v>0.9336</v>
      </c>
      <c r="BP320" s="346" t="n">
        <v>92.4</v>
      </c>
      <c r="BQ320" s="346" t="n">
        <v>85.3</v>
      </c>
      <c r="BR320" s="349"/>
      <c r="BS320" s="344" t="n">
        <v>12610</v>
      </c>
      <c r="BT320" s="344" t="n">
        <v>11976</v>
      </c>
      <c r="BU320" s="350" t="n">
        <f aca="false">BT320-BS320</f>
        <v>-634</v>
      </c>
      <c r="BV320" s="288" t="n">
        <f aca="false">BG320+BH320</f>
        <v>0</v>
      </c>
      <c r="BW320" s="346" t="n">
        <v>0</v>
      </c>
      <c r="BX320" s="346" t="n">
        <v>0</v>
      </c>
      <c r="BY320" s="346"/>
      <c r="BZ320" s="346" t="n">
        <v>24</v>
      </c>
      <c r="CA320" s="346" t="n">
        <v>6.65</v>
      </c>
    </row>
    <row r="321" customFormat="false" ht="12.75" hidden="false" customHeight="true" outlineLevel="0" collapsed="false">
      <c r="A321" s="226" t="s">
        <v>132</v>
      </c>
      <c r="B321" s="85" t="n">
        <v>43051</v>
      </c>
      <c r="C321" s="86" t="n">
        <v>62.1</v>
      </c>
      <c r="D321" s="214" t="n">
        <v>0.872</v>
      </c>
      <c r="E321" s="88" t="n">
        <v>69</v>
      </c>
      <c r="F321" s="88" t="n">
        <v>57</v>
      </c>
      <c r="G321" s="88" t="n">
        <v>24</v>
      </c>
      <c r="H321" s="88" t="n">
        <v>0</v>
      </c>
      <c r="I321" s="88" t="n">
        <v>24</v>
      </c>
      <c r="J321" s="88" t="n">
        <v>0</v>
      </c>
      <c r="K321" s="88" t="n">
        <v>0</v>
      </c>
      <c r="L321" s="88" t="n">
        <v>0</v>
      </c>
      <c r="M321" s="90" t="n">
        <v>0</v>
      </c>
      <c r="N321" s="90" t="n">
        <v>0</v>
      </c>
      <c r="O321" s="90" t="n">
        <v>0</v>
      </c>
      <c r="P321" s="90" t="n">
        <v>0</v>
      </c>
      <c r="Q321" s="157" t="n">
        <v>3718</v>
      </c>
      <c r="R321" s="91" t="n">
        <v>3209</v>
      </c>
      <c r="S321" s="91" t="n">
        <v>3209</v>
      </c>
      <c r="T321" s="158" t="n">
        <v>3150</v>
      </c>
      <c r="U321" s="92" t="n">
        <v>3244</v>
      </c>
      <c r="V321" s="88" t="n">
        <v>45</v>
      </c>
      <c r="W321" s="88" t="n">
        <v>0</v>
      </c>
      <c r="X321" s="88" t="n">
        <v>46</v>
      </c>
      <c r="Y321" s="88" t="n">
        <v>0</v>
      </c>
      <c r="Z321" s="88" t="n">
        <v>60</v>
      </c>
      <c r="AA321" s="88" t="n">
        <v>0</v>
      </c>
      <c r="AB321" s="93" t="n">
        <f aca="false">U321-T321+AY321</f>
        <v>94</v>
      </c>
      <c r="AC321" s="94" t="n">
        <f aca="false">T321-S321</f>
        <v>-59</v>
      </c>
      <c r="AD321" s="88" t="n">
        <v>137</v>
      </c>
      <c r="AE321" s="95" t="n">
        <f aca="false">IF(AD321&gt;0, U321/(AD321*24),"no data")</f>
        <v>0.98661800486618</v>
      </c>
      <c r="AF321" s="96" t="n">
        <f aca="false">IF(Q321&gt;0,Q321/24,"no data")</f>
        <v>154.916666666667</v>
      </c>
      <c r="AG321" s="95" t="n">
        <f aca="false">IF(T321&gt;0,(T321/Q321),"no data")</f>
        <v>0.84722969338354</v>
      </c>
      <c r="AH321" s="97" t="n">
        <f aca="false">(1440-((V321*W321)+(X321*Y321)+(Z321*AA321))/(V321+X321+Z321))/1440</f>
        <v>1</v>
      </c>
      <c r="AI321" s="98" t="n">
        <f aca="false">IF(T321&gt;0,(1440-((W321*V321+AS321*AT321)+(Y321*X321+AU321*AV321)+(Z321*AA321+AW321*AX321))/(V321+X321+Z321))/1440,"no data")</f>
        <v>0.894039735099338</v>
      </c>
      <c r="AJ321" s="117" t="n">
        <v>7.636</v>
      </c>
      <c r="AK321" s="121" t="n">
        <v>138.51</v>
      </c>
      <c r="AL321" s="101" t="n">
        <f aca="false">AJ321*AK321</f>
        <v>1057.66236</v>
      </c>
      <c r="AM321" s="117" t="n">
        <v>27.689</v>
      </c>
      <c r="AN321" s="119" t="n">
        <v>946</v>
      </c>
      <c r="AO321" s="103" t="n">
        <f aca="false">AM321*AN321</f>
        <v>26193.794</v>
      </c>
      <c r="AP321" s="104" t="n">
        <f aca="false">IF(T321&gt;0,((((AJ321*AK321)+(AM321*AN321))/(T321*1000))*1000000),"no data")</f>
        <v>8651.25598730159</v>
      </c>
      <c r="AQ321" s="101" t="n">
        <f aca="false">R321/24</f>
        <v>133.708333333333</v>
      </c>
      <c r="AR321" s="101"/>
      <c r="AS321" s="88" t="n">
        <v>0</v>
      </c>
      <c r="AT321" s="106" t="n">
        <v>0</v>
      </c>
      <c r="AU321" s="106" t="n">
        <v>0</v>
      </c>
      <c r="AV321" s="88" t="n">
        <v>0</v>
      </c>
      <c r="AW321" s="106" t="n">
        <v>16</v>
      </c>
      <c r="AX321" s="88" t="n">
        <v>1440</v>
      </c>
      <c r="AY321" s="88" t="n">
        <v>0</v>
      </c>
      <c r="BA321" s="107" t="n">
        <v>1069</v>
      </c>
      <c r="BB321" s="107" t="n">
        <v>1111</v>
      </c>
      <c r="BC321" s="107" t="n">
        <v>1064</v>
      </c>
      <c r="BD321" s="107" t="n">
        <f aca="false">BB321-BA321</f>
        <v>42</v>
      </c>
      <c r="BE321" s="108" t="n">
        <f aca="false">AP321</f>
        <v>8651.25598730159</v>
      </c>
      <c r="BF321" s="159" t="n">
        <f aca="false">BC321/24</f>
        <v>44.3333333333333</v>
      </c>
      <c r="BG321" s="160" t="n">
        <v>0</v>
      </c>
      <c r="BH321" s="161" t="n">
        <v>0</v>
      </c>
      <c r="BI321" s="108" t="n">
        <v>24</v>
      </c>
      <c r="BJ321" s="107" t="n">
        <v>28.8</v>
      </c>
      <c r="BK321" s="107" t="n">
        <v>24.3</v>
      </c>
      <c r="BL321" s="107" t="n">
        <v>23.6</v>
      </c>
      <c r="BM321" s="107" t="n">
        <v>997.8</v>
      </c>
      <c r="BN321" s="107" t="n">
        <v>50.1</v>
      </c>
      <c r="BO321" s="122" t="n">
        <v>0.9316</v>
      </c>
      <c r="BP321" s="108" t="n">
        <v>92.2</v>
      </c>
      <c r="BQ321" s="108" t="n">
        <v>84.8</v>
      </c>
      <c r="BR321" s="114"/>
      <c r="BS321" s="107" t="n">
        <v>12642</v>
      </c>
      <c r="BT321" s="107" t="n">
        <v>12072</v>
      </c>
      <c r="BU321" s="116" t="n">
        <f aca="false">BT321-BS321</f>
        <v>-570</v>
      </c>
      <c r="BV321" s="161" t="n">
        <f aca="false">BG321+BH321</f>
        <v>0</v>
      </c>
      <c r="BW321" s="108" t="n">
        <v>0</v>
      </c>
      <c r="BX321" s="108" t="n">
        <v>0</v>
      </c>
      <c r="BY321" s="108"/>
      <c r="BZ321" s="108" t="n">
        <v>24</v>
      </c>
      <c r="CA321" s="108" t="n">
        <v>6.33</v>
      </c>
    </row>
    <row r="322" customFormat="false" ht="13.8" hidden="false" customHeight="false" outlineLevel="0" collapsed="false">
      <c r="A322" s="226"/>
      <c r="B322" s="85" t="n">
        <v>43052</v>
      </c>
      <c r="C322" s="86" t="n">
        <v>64.1</v>
      </c>
      <c r="D322" s="214" t="n">
        <v>0.787</v>
      </c>
      <c r="E322" s="88" t="n">
        <v>75</v>
      </c>
      <c r="F322" s="88" t="n">
        <v>55</v>
      </c>
      <c r="G322" s="88" t="n">
        <v>24</v>
      </c>
      <c r="H322" s="88" t="n">
        <v>0</v>
      </c>
      <c r="I322" s="88" t="n">
        <v>24</v>
      </c>
      <c r="J322" s="88" t="n">
        <v>0</v>
      </c>
      <c r="K322" s="90" t="n">
        <v>0</v>
      </c>
      <c r="L322" s="90" t="n">
        <v>0</v>
      </c>
      <c r="M322" s="90" t="n">
        <v>0</v>
      </c>
      <c r="N322" s="90" t="n">
        <v>0</v>
      </c>
      <c r="O322" s="90" t="n">
        <v>0</v>
      </c>
      <c r="P322" s="90" t="n">
        <v>0</v>
      </c>
      <c r="Q322" s="157" t="n">
        <v>3705</v>
      </c>
      <c r="R322" s="91" t="n">
        <v>3182</v>
      </c>
      <c r="S322" s="91" t="n">
        <v>3150</v>
      </c>
      <c r="T322" s="158" t="n">
        <v>3102</v>
      </c>
      <c r="U322" s="92" t="n">
        <v>3193</v>
      </c>
      <c r="V322" s="88" t="n">
        <v>43</v>
      </c>
      <c r="W322" s="88" t="n">
        <v>0</v>
      </c>
      <c r="X322" s="88" t="n">
        <v>45</v>
      </c>
      <c r="Y322" s="88" t="n">
        <v>0</v>
      </c>
      <c r="Z322" s="88" t="n">
        <v>60</v>
      </c>
      <c r="AA322" s="88" t="n">
        <v>0</v>
      </c>
      <c r="AB322" s="93" t="n">
        <f aca="false">U322-T322+AY322</f>
        <v>91</v>
      </c>
      <c r="AC322" s="94" t="n">
        <f aca="false">T322-S322</f>
        <v>-48</v>
      </c>
      <c r="AD322" s="88" t="n">
        <v>136</v>
      </c>
      <c r="AE322" s="95" t="n">
        <f aca="false">IF(AD322&gt;0, U322/(AD322*24),"no data")</f>
        <v>0.978247549019608</v>
      </c>
      <c r="AF322" s="96" t="n">
        <f aca="false">IF(Q322&gt;0,Q322/24,"no data")</f>
        <v>154.375</v>
      </c>
      <c r="AG322" s="95" t="n">
        <f aca="false">IF(T322&gt;0,(T322/Q322),"no data")</f>
        <v>0.837246963562753</v>
      </c>
      <c r="AH322" s="97" t="n">
        <f aca="false">(1440-((V322*W322)+(X322*Y322)+(Z322*AA322))/(V322+X322+Z322))/1440</f>
        <v>1</v>
      </c>
      <c r="AI322" s="98" t="n">
        <f aca="false">IF(T322&gt;0,(1440-((W322*V322+AS322*AT322)+(Y322*X322+AU322*AV322)+(Z322*AA322+AW322*AX322))/(V322+X322+Z322))/1440,"no data")</f>
        <v>0.891891891891892</v>
      </c>
      <c r="AJ322" s="117" t="n">
        <v>7.753</v>
      </c>
      <c r="AK322" s="121" t="n">
        <v>134.29</v>
      </c>
      <c r="AL322" s="101" t="n">
        <f aca="false">AJ322*AK322</f>
        <v>1041.15037</v>
      </c>
      <c r="AM322" s="117" t="n">
        <v>27.298</v>
      </c>
      <c r="AN322" s="119" t="n">
        <v>946</v>
      </c>
      <c r="AO322" s="103" t="n">
        <f aca="false">AM322*AN322</f>
        <v>25823.908</v>
      </c>
      <c r="AP322" s="104" t="n">
        <f aca="false">IF(T322&gt;0,((((AJ322*AK322)+(AM322*AN322))/(T322*1000))*1000000),"no data")</f>
        <v>8660.56040296583</v>
      </c>
      <c r="AQ322" s="101" t="n">
        <f aca="false">R322/24</f>
        <v>132.583333333333</v>
      </c>
      <c r="AR322" s="101"/>
      <c r="AS322" s="88" t="n">
        <v>0</v>
      </c>
      <c r="AT322" s="106" t="n">
        <v>0</v>
      </c>
      <c r="AU322" s="106" t="n">
        <v>0</v>
      </c>
      <c r="AV322" s="88" t="n">
        <v>0</v>
      </c>
      <c r="AW322" s="106" t="n">
        <v>16</v>
      </c>
      <c r="AX322" s="88" t="n">
        <v>1440</v>
      </c>
      <c r="AY322" s="88" t="n">
        <v>0</v>
      </c>
      <c r="BA322" s="107" t="n">
        <v>1039</v>
      </c>
      <c r="BB322" s="107" t="n">
        <v>1096</v>
      </c>
      <c r="BC322" s="107" t="n">
        <v>1058</v>
      </c>
      <c r="BD322" s="107" t="n">
        <f aca="false">BB322-BA322</f>
        <v>57</v>
      </c>
      <c r="BE322" s="107" t="n">
        <f aca="false">AP322</f>
        <v>8660.56040296583</v>
      </c>
      <c r="BF322" s="159" t="n">
        <f aca="false">BC322/24</f>
        <v>44.0833333333333</v>
      </c>
      <c r="BG322" s="109" t="n">
        <v>0</v>
      </c>
      <c r="BH322" s="110" t="n">
        <v>0</v>
      </c>
      <c r="BI322" s="111" t="n">
        <v>24</v>
      </c>
      <c r="BJ322" s="112" t="n">
        <v>28.16</v>
      </c>
      <c r="BK322" s="112" t="n">
        <v>24.09</v>
      </c>
      <c r="BL322" s="112" t="n">
        <v>23.59</v>
      </c>
      <c r="BM322" s="112" t="n">
        <v>995.29</v>
      </c>
      <c r="BN322" s="111" t="n">
        <v>50.09</v>
      </c>
      <c r="BO322" s="113" t="n">
        <v>0.9336</v>
      </c>
      <c r="BP322" s="108" t="n">
        <v>89.79</v>
      </c>
      <c r="BQ322" s="108" t="n">
        <v>84.35</v>
      </c>
      <c r="BR322" s="114"/>
      <c r="BS322" s="107" t="n">
        <v>12740</v>
      </c>
      <c r="BT322" s="107" t="n">
        <v>12130</v>
      </c>
      <c r="BU322" s="116" t="n">
        <f aca="false">BT322-BS322</f>
        <v>-610</v>
      </c>
      <c r="BV322" s="161" t="n">
        <f aca="false">BG322+BH322</f>
        <v>0</v>
      </c>
      <c r="BW322" s="108" t="n">
        <v>0</v>
      </c>
      <c r="BX322" s="108" t="n">
        <v>0</v>
      </c>
      <c r="BY322" s="108"/>
      <c r="BZ322" s="108" t="n">
        <v>18.42</v>
      </c>
      <c r="CA322" s="108" t="n">
        <v>6.57</v>
      </c>
    </row>
    <row r="323" customFormat="false" ht="13.8" hidden="false" customHeight="false" outlineLevel="0" collapsed="false">
      <c r="A323" s="226"/>
      <c r="B323" s="85" t="n">
        <v>43053</v>
      </c>
      <c r="C323" s="86" t="n">
        <v>65</v>
      </c>
      <c r="D323" s="214" t="n">
        <v>0.806</v>
      </c>
      <c r="E323" s="88" t="n">
        <v>70</v>
      </c>
      <c r="F323" s="88" t="n">
        <v>60</v>
      </c>
      <c r="G323" s="88" t="n">
        <v>24</v>
      </c>
      <c r="H323" s="88" t="n">
        <v>0</v>
      </c>
      <c r="I323" s="88" t="n">
        <v>24</v>
      </c>
      <c r="J323" s="88" t="n">
        <v>0</v>
      </c>
      <c r="K323" s="90" t="n">
        <v>0</v>
      </c>
      <c r="L323" s="90" t="n">
        <v>0</v>
      </c>
      <c r="M323" s="90" t="n">
        <v>0</v>
      </c>
      <c r="N323" s="90" t="n">
        <v>0</v>
      </c>
      <c r="O323" s="90" t="n">
        <v>0</v>
      </c>
      <c r="P323" s="90" t="n">
        <v>0</v>
      </c>
      <c r="Q323" s="157" t="n">
        <v>3714</v>
      </c>
      <c r="R323" s="91" t="n">
        <v>3177</v>
      </c>
      <c r="S323" s="91" t="n">
        <v>3177</v>
      </c>
      <c r="T323" s="158" t="n">
        <v>3111</v>
      </c>
      <c r="U323" s="92" t="n">
        <v>3205</v>
      </c>
      <c r="V323" s="88" t="n">
        <v>44</v>
      </c>
      <c r="W323" s="88" t="n">
        <v>0</v>
      </c>
      <c r="X323" s="88" t="n">
        <v>45</v>
      </c>
      <c r="Y323" s="88" t="n">
        <v>0</v>
      </c>
      <c r="Z323" s="88" t="n">
        <v>60</v>
      </c>
      <c r="AA323" s="88" t="n">
        <v>0</v>
      </c>
      <c r="AB323" s="93" t="n">
        <f aca="false">U323-T323+AY323</f>
        <v>94</v>
      </c>
      <c r="AC323" s="94" t="n">
        <f aca="false">T323-S323</f>
        <v>-66</v>
      </c>
      <c r="AD323" s="88" t="n">
        <v>136</v>
      </c>
      <c r="AE323" s="95" t="n">
        <f aca="false">IF(AD323&gt;0, U323/(AD323*24),"no data")</f>
        <v>0.981924019607843</v>
      </c>
      <c r="AF323" s="96" t="n">
        <f aca="false">IF(Q323&gt;0,Q323/24,"no data")</f>
        <v>154.75</v>
      </c>
      <c r="AG323" s="95" t="n">
        <f aca="false">IF(T323&gt;0,(T323/Q323),"no data")</f>
        <v>0.837641357027464</v>
      </c>
      <c r="AH323" s="97" t="n">
        <f aca="false">(1440-((V323*W323)+(X323*Y323)+(Z323*AA323))/(V323+X323+Z323))/1440</f>
        <v>1</v>
      </c>
      <c r="AI323" s="98" t="n">
        <f aca="false">IF(T323&gt;0,(1440-((W323*V323+AS323*AT323)+(Y323*X323+AU323*AV323)+(Z323*AA323+AW323*AX323))/(V323+X323+Z323))/1440,"no data")</f>
        <v>0.892617449664429</v>
      </c>
      <c r="AJ323" s="117" t="n">
        <v>7.755</v>
      </c>
      <c r="AK323" s="121" t="n">
        <v>133.27</v>
      </c>
      <c r="AL323" s="101" t="n">
        <f aca="false">AJ323*AK323</f>
        <v>1033.50885</v>
      </c>
      <c r="AM323" s="117" t="n">
        <v>27.475</v>
      </c>
      <c r="AN323" s="119" t="n">
        <v>944</v>
      </c>
      <c r="AO323" s="103" t="n">
        <f aca="false">AM323*AN323</f>
        <v>25936.4</v>
      </c>
      <c r="AP323" s="104" t="n">
        <f aca="false">IF(T323&gt;0,((((AJ323*AK323)+(AM323*AN323))/(T323*1000))*1000000),"no data")</f>
        <v>8669.20888781742</v>
      </c>
      <c r="AQ323" s="101" t="n">
        <f aca="false">R323/24</f>
        <v>132.375</v>
      </c>
      <c r="AR323" s="101"/>
      <c r="AS323" s="88" t="n">
        <v>0</v>
      </c>
      <c r="AT323" s="106" t="n">
        <v>0</v>
      </c>
      <c r="AU323" s="106" t="n">
        <v>0</v>
      </c>
      <c r="AV323" s="88" t="n">
        <v>0</v>
      </c>
      <c r="AW323" s="106" t="n">
        <v>16</v>
      </c>
      <c r="AX323" s="88" t="n">
        <v>1440</v>
      </c>
      <c r="AY323" s="88" t="n">
        <v>0</v>
      </c>
      <c r="BA323" s="107" t="n">
        <v>1055</v>
      </c>
      <c r="BB323" s="107" t="n">
        <v>1090</v>
      </c>
      <c r="BC323" s="107" t="n">
        <v>1060</v>
      </c>
      <c r="BD323" s="107" t="n">
        <f aca="false">BB323-BA323</f>
        <v>35</v>
      </c>
      <c r="BE323" s="107" t="n">
        <f aca="false">AP323</f>
        <v>8669.20888781742</v>
      </c>
      <c r="BF323" s="159" t="n">
        <f aca="false">BC323/24</f>
        <v>44.1666666666667</v>
      </c>
      <c r="BG323" s="109" t="n">
        <v>0</v>
      </c>
      <c r="BH323" s="110" t="n">
        <v>0</v>
      </c>
      <c r="BI323" s="111" t="n">
        <v>24</v>
      </c>
      <c r="BJ323" s="112" t="n">
        <v>28.53</v>
      </c>
      <c r="BK323" s="112" t="n">
        <v>24.09</v>
      </c>
      <c r="BL323" s="112" t="n">
        <v>23.56</v>
      </c>
      <c r="BM323" s="163" t="n">
        <v>994.5</v>
      </c>
      <c r="BN323" s="111" t="n">
        <v>50.13</v>
      </c>
      <c r="BO323" s="113" t="n">
        <v>0.9335</v>
      </c>
      <c r="BP323" s="108" t="n">
        <v>91.8</v>
      </c>
      <c r="BQ323" s="108" t="n">
        <v>84.4</v>
      </c>
      <c r="BR323" s="114"/>
      <c r="BS323" s="107" t="n">
        <v>12713</v>
      </c>
      <c r="BT323" s="107" t="n">
        <v>12184</v>
      </c>
      <c r="BU323" s="116" t="n">
        <f aca="false">BT323-BS323</f>
        <v>-529</v>
      </c>
      <c r="BV323" s="161" t="n">
        <f aca="false">BG323+BH323</f>
        <v>0</v>
      </c>
      <c r="BW323" s="108" t="n">
        <v>0</v>
      </c>
      <c r="BX323" s="108" t="n">
        <v>0</v>
      </c>
      <c r="BY323" s="108"/>
      <c r="BZ323" s="108" t="n">
        <v>24</v>
      </c>
      <c r="CA323" s="108" t="n">
        <v>6.37</v>
      </c>
    </row>
    <row r="324" customFormat="false" ht="13.8" hidden="false" customHeight="false" outlineLevel="0" collapsed="false">
      <c r="A324" s="226"/>
      <c r="B324" s="85" t="n">
        <v>43054</v>
      </c>
      <c r="C324" s="86" t="n">
        <v>62.2</v>
      </c>
      <c r="D324" s="214" t="n">
        <v>0.839</v>
      </c>
      <c r="E324" s="88" t="n">
        <v>71</v>
      </c>
      <c r="F324" s="88" t="n">
        <v>68</v>
      </c>
      <c r="G324" s="88" t="n">
        <v>19</v>
      </c>
      <c r="H324" s="88" t="n">
        <v>9</v>
      </c>
      <c r="I324" s="88" t="n">
        <v>18</v>
      </c>
      <c r="J324" s="88" t="n">
        <v>49</v>
      </c>
      <c r="K324" s="90" t="n">
        <v>3</v>
      </c>
      <c r="L324" s="90" t="n">
        <v>35</v>
      </c>
      <c r="M324" s="90" t="n">
        <v>3</v>
      </c>
      <c r="N324" s="90" t="n">
        <v>31</v>
      </c>
      <c r="O324" s="90" t="n">
        <v>0</v>
      </c>
      <c r="P324" s="90" t="n">
        <v>0</v>
      </c>
      <c r="Q324" s="157" t="n">
        <v>3718</v>
      </c>
      <c r="R324" s="91" t="n">
        <v>3268</v>
      </c>
      <c r="S324" s="91" t="n">
        <v>2645</v>
      </c>
      <c r="T324" s="158" t="n">
        <v>2554</v>
      </c>
      <c r="U324" s="92" t="n">
        <v>2633</v>
      </c>
      <c r="V324" s="88" t="n">
        <v>44</v>
      </c>
      <c r="W324" s="88" t="n">
        <v>0</v>
      </c>
      <c r="X324" s="88" t="n">
        <v>44</v>
      </c>
      <c r="Y324" s="88" t="n">
        <v>0</v>
      </c>
      <c r="Z324" s="88" t="n">
        <v>60</v>
      </c>
      <c r="AA324" s="88" t="n">
        <v>0</v>
      </c>
      <c r="AB324" s="93" t="n">
        <f aca="false">U324-T324+AY324</f>
        <v>83</v>
      </c>
      <c r="AC324" s="94" t="n">
        <f aca="false">T324-S324</f>
        <v>-91</v>
      </c>
      <c r="AD324" s="88" t="n">
        <v>136</v>
      </c>
      <c r="AE324" s="95" t="n">
        <f aca="false">IF(AD324&gt;0, U324/(AD324*24),"no data")</f>
        <v>0.806678921568627</v>
      </c>
      <c r="AF324" s="96" t="n">
        <f aca="false">IF(Q324&gt;0,Q324/24,"no data")</f>
        <v>154.916666666667</v>
      </c>
      <c r="AG324" s="95" t="n">
        <f aca="false">IF(T324&gt;0,(T324/Q324),"no data")</f>
        <v>0.686928456159225</v>
      </c>
      <c r="AH324" s="97" t="n">
        <f aca="false">(1440-((V324*W324)+(X324*Y324)+(Z324*AA324))/(V324+X324+Z324))/1440</f>
        <v>1</v>
      </c>
      <c r="AI324" s="98" t="n">
        <f aca="false">IF(T324&gt;0,(1440-((W324*V324+AS324*AT324)+(Y324*X324+AU324*AV324)+(Z324*AA324+AW324*AX324))/(V324+X324+Z324))/1440,"no data")</f>
        <v>0.896021021021021</v>
      </c>
      <c r="AJ324" s="117" t="n">
        <v>6.458</v>
      </c>
      <c r="AK324" s="121" t="n">
        <v>141.1</v>
      </c>
      <c r="AL324" s="101" t="n">
        <f aca="false">AJ324*AK324</f>
        <v>911.2238</v>
      </c>
      <c r="AM324" s="117" t="n">
        <v>23.105</v>
      </c>
      <c r="AN324" s="119" t="n">
        <v>946</v>
      </c>
      <c r="AO324" s="103" t="n">
        <f aca="false">AM324*AN324</f>
        <v>21857.33</v>
      </c>
      <c r="AP324" s="104" t="n">
        <f aca="false">IF(T324&gt;0,((((AJ324*AK324)+(AM324*AN324))/(T324*1000))*1000000),"no data")</f>
        <v>8914.86053249804</v>
      </c>
      <c r="AQ324" s="101" t="n">
        <f aca="false">R324/24</f>
        <v>136.166666666667</v>
      </c>
      <c r="AR324" s="101"/>
      <c r="AS324" s="88" t="n">
        <v>20</v>
      </c>
      <c r="AT324" s="106" t="n">
        <v>76</v>
      </c>
      <c r="AU324" s="106" t="n">
        <v>20</v>
      </c>
      <c r="AV324" s="88" t="n">
        <v>100</v>
      </c>
      <c r="AW324" s="106" t="n">
        <v>16</v>
      </c>
      <c r="AX324" s="88" t="n">
        <v>1165</v>
      </c>
      <c r="AY324" s="88" t="n">
        <v>4</v>
      </c>
      <c r="BA324" s="107" t="n">
        <v>879</v>
      </c>
      <c r="BB324" s="107" t="n">
        <v>907</v>
      </c>
      <c r="BC324" s="107" t="n">
        <v>847</v>
      </c>
      <c r="BD324" s="107" t="n">
        <f aca="false">BB324-BA324</f>
        <v>28</v>
      </c>
      <c r="BE324" s="107" t="n">
        <f aca="false">AP324</f>
        <v>8914.86053249804</v>
      </c>
      <c r="BF324" s="159" t="n">
        <f aca="false">BC324/24</f>
        <v>35.2916666666667</v>
      </c>
      <c r="BG324" s="109" t="n">
        <v>0</v>
      </c>
      <c r="BH324" s="110" t="n">
        <v>0</v>
      </c>
      <c r="BI324" s="111" t="n">
        <v>24</v>
      </c>
      <c r="BJ324" s="112" t="n">
        <v>23.91</v>
      </c>
      <c r="BK324" s="112" t="n">
        <v>20.23</v>
      </c>
      <c r="BL324" s="112" t="n">
        <v>19.7</v>
      </c>
      <c r="BM324" s="163" t="n">
        <v>999.13</v>
      </c>
      <c r="BN324" s="111" t="n">
        <v>50.1</v>
      </c>
      <c r="BO324" s="113" t="n">
        <v>0.9306</v>
      </c>
      <c r="BP324" s="108" t="n">
        <v>91.96</v>
      </c>
      <c r="BQ324" s="108" t="n">
        <v>84.6</v>
      </c>
      <c r="BR324" s="114"/>
      <c r="BS324" s="107" t="n">
        <v>12631</v>
      </c>
      <c r="BT324" s="107" t="n">
        <v>12076</v>
      </c>
      <c r="BU324" s="116" t="n">
        <f aca="false">BT324-BS324</f>
        <v>-555</v>
      </c>
      <c r="BV324" s="161" t="n">
        <f aca="false">BG324+BH324</f>
        <v>0</v>
      </c>
      <c r="BW324" s="108" t="n">
        <v>0</v>
      </c>
      <c r="BX324" s="108" t="n">
        <v>0</v>
      </c>
      <c r="BY324" s="108"/>
      <c r="BZ324" s="108" t="n">
        <v>18.43</v>
      </c>
      <c r="CA324" s="108" t="n">
        <v>7.18</v>
      </c>
    </row>
    <row r="325" customFormat="false" ht="13.8" hidden="false" customHeight="false" outlineLevel="0" collapsed="false">
      <c r="A325" s="226"/>
      <c r="B325" s="85" t="n">
        <v>43055</v>
      </c>
      <c r="C325" s="86" t="n">
        <v>64.1</v>
      </c>
      <c r="D325" s="214" t="n">
        <v>0.74</v>
      </c>
      <c r="E325" s="89" t="n">
        <v>74</v>
      </c>
      <c r="F325" s="89" t="n">
        <v>74</v>
      </c>
      <c r="G325" s="89" t="n">
        <v>17</v>
      </c>
      <c r="H325" s="89" t="n">
        <v>40</v>
      </c>
      <c r="I325" s="89" t="n">
        <v>13</v>
      </c>
      <c r="J325" s="89" t="n">
        <v>2</v>
      </c>
      <c r="K325" s="89" t="n">
        <v>4</v>
      </c>
      <c r="L325" s="89" t="n">
        <v>53</v>
      </c>
      <c r="M325" s="89" t="n">
        <v>4</v>
      </c>
      <c r="N325" s="89" t="n">
        <v>53</v>
      </c>
      <c r="O325" s="89" t="n">
        <v>0</v>
      </c>
      <c r="P325" s="89" t="n">
        <v>0</v>
      </c>
      <c r="Q325" s="164" t="n">
        <v>3710</v>
      </c>
      <c r="R325" s="91" t="n">
        <v>3110</v>
      </c>
      <c r="S325" s="94" t="n">
        <v>2121</v>
      </c>
      <c r="T325" s="165" t="n">
        <v>2084</v>
      </c>
      <c r="U325" s="165" t="n">
        <v>2152</v>
      </c>
      <c r="V325" s="89" t="n">
        <v>44</v>
      </c>
      <c r="W325" s="89" t="n">
        <v>0</v>
      </c>
      <c r="X325" s="89" t="n">
        <v>45</v>
      </c>
      <c r="Y325" s="89" t="n">
        <v>295</v>
      </c>
      <c r="Z325" s="89" t="n">
        <v>60</v>
      </c>
      <c r="AA325" s="89" t="n">
        <v>0</v>
      </c>
      <c r="AB325" s="93" t="n">
        <f aca="false">U325-T325+AY325</f>
        <v>74</v>
      </c>
      <c r="AC325" s="94" t="n">
        <f aca="false">T325-S325</f>
        <v>-37</v>
      </c>
      <c r="AD325" s="89" t="n">
        <v>138</v>
      </c>
      <c r="AE325" s="95" t="n">
        <f aca="false">IF(AD325&gt;0, U325/(AD325*24),"no data")</f>
        <v>0.64975845410628</v>
      </c>
      <c r="AF325" s="96" t="n">
        <f aca="false">IF(Q325&gt;0,Q325/24,"no data")</f>
        <v>154.583333333333</v>
      </c>
      <c r="AG325" s="95" t="n">
        <f aca="false">IF(T325&gt;0,(T325/Q325),"no data")</f>
        <v>0.561725067385445</v>
      </c>
      <c r="AH325" s="97" t="n">
        <f aca="false">(1440-((V325*W325)+(X325*Y325)+(Z325*AA325))/(V325+X325+Z325))/1440</f>
        <v>0.938129194630872</v>
      </c>
      <c r="AI325" s="98" t="n">
        <f aca="false">IF(T325&gt;0,(1440-((W325*V325+AS325*AT325)+(Y325*X325+AU325*AV325)+(Z325*AA325+AW325*AX325))/(V325+X325+Z325))/1440,"no data")</f>
        <v>0.808081655480984</v>
      </c>
      <c r="AJ325" s="117" t="n">
        <v>4.323</v>
      </c>
      <c r="AK325" s="121" t="n">
        <v>152.89</v>
      </c>
      <c r="AL325" s="101" t="n">
        <f aca="false">AJ325*AK325</f>
        <v>660.94347</v>
      </c>
      <c r="AM325" s="117" t="n">
        <v>19.213</v>
      </c>
      <c r="AN325" s="119" t="n">
        <v>948</v>
      </c>
      <c r="AO325" s="103" t="n">
        <f aca="false">AM325*AN325</f>
        <v>18213.924</v>
      </c>
      <c r="AP325" s="104" t="n">
        <f aca="false">IF(T325&gt;0,((((AJ325*AK325)+(AM325*AN325))/(T325*1000))*1000000),"no data")</f>
        <v>9057.03813339732</v>
      </c>
      <c r="AQ325" s="168" t="n">
        <f aca="false">R325/24</f>
        <v>129.583333333333</v>
      </c>
      <c r="AR325" s="168"/>
      <c r="AS325" s="89" t="n">
        <v>17</v>
      </c>
      <c r="AT325" s="89" t="n">
        <v>87</v>
      </c>
      <c r="AU325" s="89" t="n">
        <v>20</v>
      </c>
      <c r="AV325" s="89" t="n">
        <v>70</v>
      </c>
      <c r="AW325" s="89" t="n">
        <v>23</v>
      </c>
      <c r="AX325" s="89" t="n">
        <v>1088</v>
      </c>
      <c r="AY325" s="89" t="n">
        <v>6</v>
      </c>
      <c r="BA325" s="89" t="n">
        <v>816</v>
      </c>
      <c r="BB325" s="89" t="n">
        <v>656</v>
      </c>
      <c r="BC325" s="89" t="n">
        <v>680</v>
      </c>
      <c r="BD325" s="107" t="n">
        <f aca="false">BB325-BA325</f>
        <v>-160</v>
      </c>
      <c r="BE325" s="107" t="n">
        <f aca="false">AP325</f>
        <v>9057.03813339732</v>
      </c>
      <c r="BF325" s="159" t="n">
        <f aca="false">BC325/24</f>
        <v>28.3333333333333</v>
      </c>
      <c r="BG325" s="166" t="n">
        <v>0</v>
      </c>
      <c r="BH325" s="166" t="n">
        <v>0</v>
      </c>
      <c r="BI325" s="167" t="n">
        <v>24</v>
      </c>
      <c r="BJ325" s="167" t="n">
        <v>22.33</v>
      </c>
      <c r="BK325" s="167" t="n">
        <v>14.47</v>
      </c>
      <c r="BL325" s="167" t="n">
        <v>13.59</v>
      </c>
      <c r="BM325" s="168" t="n">
        <v>1001.3</v>
      </c>
      <c r="BN325" s="168" t="n">
        <v>50.1</v>
      </c>
      <c r="BO325" s="169" t="n">
        <v>0.9281</v>
      </c>
      <c r="BP325" s="108" t="n">
        <v>90.65</v>
      </c>
      <c r="BQ325" s="108" t="n">
        <v>86.23</v>
      </c>
      <c r="BR325" s="114"/>
      <c r="BS325" s="115" t="n">
        <v>12717</v>
      </c>
      <c r="BT325" s="115" t="n">
        <v>11801</v>
      </c>
      <c r="BU325" s="116" t="n">
        <f aca="false">BT325-BS325</f>
        <v>-916</v>
      </c>
      <c r="BV325" s="161" t="n">
        <f aca="false">BG325+BH325</f>
        <v>0</v>
      </c>
      <c r="BW325" s="168" t="n">
        <v>0</v>
      </c>
      <c r="BX325" s="168" t="n">
        <v>0</v>
      </c>
      <c r="BY325" s="168"/>
      <c r="BZ325" s="254" t="n">
        <v>15.25</v>
      </c>
      <c r="CA325" s="254" t="n">
        <v>7.73</v>
      </c>
    </row>
    <row r="326" customFormat="false" ht="13.8" hidden="false" customHeight="false" outlineLevel="0" collapsed="false">
      <c r="A326" s="226"/>
      <c r="B326" s="85" t="n">
        <v>43056</v>
      </c>
      <c r="C326" s="86" t="n">
        <v>65.37</v>
      </c>
      <c r="D326" s="214" t="n">
        <v>0.6636</v>
      </c>
      <c r="E326" s="170" t="n">
        <v>77</v>
      </c>
      <c r="F326" s="170" t="n">
        <v>56</v>
      </c>
      <c r="G326" s="88" t="n">
        <v>24</v>
      </c>
      <c r="H326" s="88" t="n">
        <v>0</v>
      </c>
      <c r="I326" s="88" t="n">
        <v>24</v>
      </c>
      <c r="J326" s="88" t="n">
        <v>0</v>
      </c>
      <c r="K326" s="90" t="n">
        <v>0</v>
      </c>
      <c r="L326" s="90" t="n">
        <v>0</v>
      </c>
      <c r="M326" s="90" t="n">
        <v>0</v>
      </c>
      <c r="N326" s="90" t="n">
        <v>0</v>
      </c>
      <c r="O326" s="90" t="n">
        <v>0</v>
      </c>
      <c r="P326" s="90" t="n">
        <v>0</v>
      </c>
      <c r="Q326" s="164" t="n">
        <v>3701</v>
      </c>
      <c r="R326" s="91" t="n">
        <v>3335</v>
      </c>
      <c r="S326" s="171" t="n">
        <v>3221</v>
      </c>
      <c r="T326" s="92" t="n">
        <v>3174</v>
      </c>
      <c r="U326" s="92" t="n">
        <v>3269</v>
      </c>
      <c r="V326" s="88" t="n">
        <v>45</v>
      </c>
      <c r="W326" s="88" t="n">
        <v>0</v>
      </c>
      <c r="X326" s="88" t="n">
        <v>48</v>
      </c>
      <c r="Y326" s="88" t="n">
        <v>0</v>
      </c>
      <c r="Z326" s="88" t="n">
        <v>60</v>
      </c>
      <c r="AA326" s="88" t="n">
        <v>0</v>
      </c>
      <c r="AB326" s="93" t="n">
        <f aca="false">U326-T326+AY326</f>
        <v>95</v>
      </c>
      <c r="AC326" s="94" t="n">
        <f aca="false">T326-S326</f>
        <v>-47</v>
      </c>
      <c r="AD326" s="89" t="n">
        <v>139</v>
      </c>
      <c r="AE326" s="95" t="n">
        <f aca="false">IF(AD326&gt;0, U326/(AD326*24),"no data")</f>
        <v>0.979916067146283</v>
      </c>
      <c r="AF326" s="96" t="n">
        <f aca="false">IF(Q326&gt;0,Q326/24,"no data")</f>
        <v>154.208333333333</v>
      </c>
      <c r="AG326" s="95" t="n">
        <f aca="false">IF(T326&gt;0,(T326/Q326),"no data")</f>
        <v>0.857606052418265</v>
      </c>
      <c r="AH326" s="97" t="n">
        <f aca="false">(1440-((V326*W326)+(X326*Y326)+(Z326*AA326))/(V326+X326+Z326))/1440</f>
        <v>1</v>
      </c>
      <c r="AI326" s="98" t="n">
        <f aca="false">IF(T326&gt;0,(1440-((W326*V326+AS326*AT326)+(Y326*X326+AU326*AV326)+(Z326*AA326+AW326*AX326))/(V326+X326+Z326))/1440,"no data")</f>
        <v>0.901960784313725</v>
      </c>
      <c r="AJ326" s="117" t="n">
        <v>7.85</v>
      </c>
      <c r="AK326" s="121" t="n">
        <v>139.2</v>
      </c>
      <c r="AL326" s="101" t="n">
        <f aca="false">AJ326*AK326</f>
        <v>1092.72</v>
      </c>
      <c r="AM326" s="117" t="n">
        <v>27.347</v>
      </c>
      <c r="AN326" s="119" t="n">
        <v>944</v>
      </c>
      <c r="AO326" s="103" t="n">
        <f aca="false">AM326*AN326</f>
        <v>25815.568</v>
      </c>
      <c r="AP326" s="104" t="n">
        <f aca="false">IF(T326&gt;0,((((AJ326*AK326)+(AM326*AN326))/(T326*1000))*1000000),"no data")</f>
        <v>8477.72148708255</v>
      </c>
      <c r="AQ326" s="101" t="n">
        <f aca="false">R326/24</f>
        <v>138.958333333333</v>
      </c>
      <c r="AR326" s="101"/>
      <c r="AS326" s="106" t="n">
        <v>0</v>
      </c>
      <c r="AT326" s="106" t="n">
        <v>0</v>
      </c>
      <c r="AU326" s="106" t="n">
        <v>0</v>
      </c>
      <c r="AV326" s="88" t="n">
        <v>0</v>
      </c>
      <c r="AW326" s="106" t="n">
        <v>15</v>
      </c>
      <c r="AX326" s="88" t="n">
        <v>1440</v>
      </c>
      <c r="AY326" s="88" t="n">
        <v>0</v>
      </c>
      <c r="BA326" s="107" t="n">
        <v>1049</v>
      </c>
      <c r="BB326" s="107" t="n">
        <v>1150</v>
      </c>
      <c r="BC326" s="107" t="n">
        <v>1070</v>
      </c>
      <c r="BD326" s="107" t="n">
        <f aca="false">BB326-BA326</f>
        <v>101</v>
      </c>
      <c r="BE326" s="107" t="n">
        <f aca="false">AP326</f>
        <v>8477.72148708255</v>
      </c>
      <c r="BF326" s="159" t="n">
        <f aca="false">BC326/24</f>
        <v>44.5833333333333</v>
      </c>
      <c r="BG326" s="109" t="n">
        <v>0</v>
      </c>
      <c r="BH326" s="110" t="n">
        <v>0</v>
      </c>
      <c r="BI326" s="111" t="n">
        <v>24</v>
      </c>
      <c r="BJ326" s="112" t="n">
        <v>28.51</v>
      </c>
      <c r="BK326" s="112" t="n">
        <v>24.85</v>
      </c>
      <c r="BL326" s="112" t="n">
        <v>23.76</v>
      </c>
      <c r="BM326" s="112" t="n">
        <v>1001.3</v>
      </c>
      <c r="BN326" s="111" t="n">
        <v>50.1</v>
      </c>
      <c r="BO326" s="113" t="n">
        <v>0.9324</v>
      </c>
      <c r="BP326" s="108" t="n">
        <v>89.92</v>
      </c>
      <c r="BQ326" s="108" t="n">
        <v>85.62</v>
      </c>
      <c r="BR326" s="114"/>
      <c r="BS326" s="115" t="n">
        <v>12780</v>
      </c>
      <c r="BT326" s="115" t="n">
        <v>11876</v>
      </c>
      <c r="BU326" s="116" t="n">
        <f aca="false">BT326-BS326</f>
        <v>-904</v>
      </c>
      <c r="BV326" s="161" t="n">
        <f aca="false">BG326+BH326</f>
        <v>0</v>
      </c>
      <c r="BW326" s="108" t="n">
        <v>0</v>
      </c>
      <c r="BX326" s="108" t="n">
        <v>0</v>
      </c>
      <c r="BY326" s="108"/>
      <c r="BZ326" s="108" t="n">
        <v>19.5</v>
      </c>
      <c r="CA326" s="108" t="n">
        <v>6.98</v>
      </c>
    </row>
    <row r="327" customFormat="false" ht="13.8" hidden="false" customHeight="false" outlineLevel="0" collapsed="false">
      <c r="A327" s="226"/>
      <c r="B327" s="85" t="n">
        <v>43057</v>
      </c>
      <c r="C327" s="86" t="n">
        <v>64.62</v>
      </c>
      <c r="D327" s="214" t="n">
        <v>0.5816</v>
      </c>
      <c r="E327" s="89" t="n">
        <v>76</v>
      </c>
      <c r="F327" s="89" t="n">
        <v>55</v>
      </c>
      <c r="G327" s="88" t="n">
        <v>24</v>
      </c>
      <c r="H327" s="88" t="n">
        <v>0</v>
      </c>
      <c r="I327" s="88" t="n">
        <v>24</v>
      </c>
      <c r="J327" s="88" t="n">
        <v>0</v>
      </c>
      <c r="K327" s="90" t="n">
        <v>0</v>
      </c>
      <c r="L327" s="90" t="n">
        <v>0</v>
      </c>
      <c r="M327" s="90" t="n">
        <v>0</v>
      </c>
      <c r="N327" s="90" t="n">
        <v>0</v>
      </c>
      <c r="O327" s="90" t="n">
        <v>0</v>
      </c>
      <c r="P327" s="90" t="n">
        <v>0</v>
      </c>
      <c r="Q327" s="164" t="n">
        <v>3703</v>
      </c>
      <c r="R327" s="91" t="n">
        <v>3275</v>
      </c>
      <c r="S327" s="91" t="n">
        <v>3275</v>
      </c>
      <c r="T327" s="92" t="n">
        <v>3204</v>
      </c>
      <c r="U327" s="92" t="n">
        <v>3297</v>
      </c>
      <c r="V327" s="88" t="n">
        <v>44</v>
      </c>
      <c r="W327" s="89" t="n">
        <v>0</v>
      </c>
      <c r="X327" s="89" t="n">
        <v>48</v>
      </c>
      <c r="Y327" s="89" t="n">
        <v>0</v>
      </c>
      <c r="Z327" s="89" t="n">
        <v>60</v>
      </c>
      <c r="AA327" s="89" t="n">
        <v>0</v>
      </c>
      <c r="AB327" s="93" t="n">
        <f aca="false">U327-T327+AY327</f>
        <v>93</v>
      </c>
      <c r="AC327" s="94" t="n">
        <f aca="false">T327-S327</f>
        <v>-71</v>
      </c>
      <c r="AD327" s="89" t="n">
        <v>139</v>
      </c>
      <c r="AE327" s="95" t="n">
        <f aca="false">IF(AD327&gt;0, U327/(AD327*24),"no data")</f>
        <v>0.988309352517986</v>
      </c>
      <c r="AF327" s="96" t="n">
        <f aca="false">IF(Q327&gt;0,Q327/24,"no data")</f>
        <v>154.291666666667</v>
      </c>
      <c r="AG327" s="95" t="n">
        <f aca="false">IF(T327&gt;0,(T327/Q327),"no data")</f>
        <v>0.865244396435323</v>
      </c>
      <c r="AH327" s="97" t="n">
        <f aca="false">(1440-((V327*W327)+(X327*Y327)+(Z327*AA327))/(V327+X327+Z327))/1440</f>
        <v>1</v>
      </c>
      <c r="AI327" s="98" t="n">
        <f aca="false">IF(T327&gt;0,(1440-((W327*V327+AS327*AT327)+(Y327*X327+AU327*AV327)+(Z327*AA327+AW327*AX327))/(V327+X327+Z327))/1440,"no data")</f>
        <v>0.901315789473684</v>
      </c>
      <c r="AJ327" s="117" t="n">
        <v>7.845</v>
      </c>
      <c r="AK327" s="121" t="n">
        <v>138.39</v>
      </c>
      <c r="AL327" s="101" t="n">
        <f aca="false">AJ327*AK327</f>
        <v>1085.66955</v>
      </c>
      <c r="AM327" s="117" t="n">
        <v>27.512</v>
      </c>
      <c r="AN327" s="119" t="n">
        <v>947</v>
      </c>
      <c r="AO327" s="103" t="n">
        <f aca="false">AM327*AN327</f>
        <v>26053.864</v>
      </c>
      <c r="AP327" s="104" t="n">
        <f aca="false">IF(T327&gt;0,((((AJ327*AK327)+(AM327*AN327))/(T327*1000))*1000000),"no data")</f>
        <v>8470.51608926342</v>
      </c>
      <c r="AQ327" s="101" t="n">
        <f aca="false">R327/24</f>
        <v>136.458333333333</v>
      </c>
      <c r="AR327" s="101"/>
      <c r="AS327" s="88" t="n">
        <v>0</v>
      </c>
      <c r="AT327" s="106" t="n">
        <v>0</v>
      </c>
      <c r="AU327" s="106" t="n">
        <v>0</v>
      </c>
      <c r="AV327" s="88" t="n">
        <v>0</v>
      </c>
      <c r="AW327" s="106" t="n">
        <v>15</v>
      </c>
      <c r="AX327" s="88" t="n">
        <v>1440</v>
      </c>
      <c r="AY327" s="88" t="n">
        <v>0</v>
      </c>
      <c r="BA327" s="107" t="n">
        <v>1061</v>
      </c>
      <c r="BB327" s="107" t="n">
        <v>1161</v>
      </c>
      <c r="BC327" s="107" t="n">
        <v>1075</v>
      </c>
      <c r="BD327" s="107" t="n">
        <f aca="false">BB327-BA327</f>
        <v>100</v>
      </c>
      <c r="BE327" s="107" t="n">
        <f aca="false">AP327</f>
        <v>8470.51608926342</v>
      </c>
      <c r="BF327" s="159" t="n">
        <f aca="false">BC327/24</f>
        <v>44.7916666666667</v>
      </c>
      <c r="BG327" s="109" t="n">
        <v>0</v>
      </c>
      <c r="BH327" s="110" t="n">
        <v>0</v>
      </c>
      <c r="BI327" s="111" t="n">
        <v>24</v>
      </c>
      <c r="BJ327" s="112" t="n">
        <v>28.59</v>
      </c>
      <c r="BK327" s="112" t="n">
        <v>24.91</v>
      </c>
      <c r="BL327" s="112" t="n">
        <v>23.83</v>
      </c>
      <c r="BM327" s="112" t="n">
        <v>1001.8</v>
      </c>
      <c r="BN327" s="111" t="n">
        <v>50.15</v>
      </c>
      <c r="BO327" s="113" t="n">
        <v>0.9318</v>
      </c>
      <c r="BP327" s="108" t="n">
        <v>89.86</v>
      </c>
      <c r="BQ327" s="108" t="n">
        <v>85.36</v>
      </c>
      <c r="BR327" s="114"/>
      <c r="BS327" s="115" t="n">
        <v>12658</v>
      </c>
      <c r="BT327" s="115" t="n">
        <v>11807</v>
      </c>
      <c r="BU327" s="116" t="n">
        <f aca="false">BT327-BS327</f>
        <v>-851</v>
      </c>
      <c r="BV327" s="161" t="n">
        <f aca="false">BG327+BH327</f>
        <v>0</v>
      </c>
      <c r="BW327" s="108" t="n">
        <v>0</v>
      </c>
      <c r="BX327" s="108" t="n">
        <v>0</v>
      </c>
      <c r="BY327" s="108"/>
      <c r="BZ327" s="108" t="n">
        <v>19.67</v>
      </c>
      <c r="CA327" s="108" t="n">
        <v>4.98</v>
      </c>
    </row>
    <row r="328" customFormat="false" ht="12.75" hidden="false" customHeight="true" outlineLevel="0" collapsed="false">
      <c r="A328" s="290" t="s">
        <v>133</v>
      </c>
      <c r="B328" s="291" t="n">
        <v>43058</v>
      </c>
      <c r="C328" s="323" t="n">
        <v>65.9</v>
      </c>
      <c r="D328" s="324" t="n">
        <v>0.53</v>
      </c>
      <c r="E328" s="326" t="n">
        <v>79</v>
      </c>
      <c r="F328" s="326" t="n">
        <v>56</v>
      </c>
      <c r="G328" s="326" t="n">
        <v>19</v>
      </c>
      <c r="H328" s="326" t="n">
        <v>33</v>
      </c>
      <c r="I328" s="326" t="n">
        <v>19</v>
      </c>
      <c r="J328" s="326" t="n">
        <v>33</v>
      </c>
      <c r="K328" s="356" t="n">
        <v>0</v>
      </c>
      <c r="L328" s="356" t="n">
        <v>0</v>
      </c>
      <c r="M328" s="356" t="n">
        <v>0</v>
      </c>
      <c r="N328" s="356" t="n">
        <v>0</v>
      </c>
      <c r="O328" s="356" t="n">
        <v>0</v>
      </c>
      <c r="P328" s="356" t="n">
        <v>0</v>
      </c>
      <c r="Q328" s="357" t="n">
        <v>3695</v>
      </c>
      <c r="R328" s="329" t="n">
        <v>3336</v>
      </c>
      <c r="S328" s="329" t="n">
        <v>3120</v>
      </c>
      <c r="T328" s="330" t="n">
        <v>3072</v>
      </c>
      <c r="U328" s="330" t="n">
        <v>3162</v>
      </c>
      <c r="V328" s="326" t="n">
        <v>43</v>
      </c>
      <c r="W328" s="326" t="n">
        <v>0</v>
      </c>
      <c r="X328" s="326" t="n">
        <v>46</v>
      </c>
      <c r="Y328" s="326" t="n">
        <v>0</v>
      </c>
      <c r="Z328" s="326" t="n">
        <v>60</v>
      </c>
      <c r="AA328" s="326" t="n">
        <v>0</v>
      </c>
      <c r="AB328" s="331" t="n">
        <f aca="false">U328-T328+AY328</f>
        <v>90</v>
      </c>
      <c r="AC328" s="332" t="n">
        <f aca="false">T328-S328</f>
        <v>-48</v>
      </c>
      <c r="AD328" s="326" t="n">
        <v>139</v>
      </c>
      <c r="AE328" s="333" t="n">
        <f aca="false">IF(AD328&gt;0, U328/(AD328*24),"no data")</f>
        <v>0.947841726618705</v>
      </c>
      <c r="AF328" s="334" t="n">
        <f aca="false">IF(Q328&gt;0,Q328/24,"no data")</f>
        <v>153.958333333333</v>
      </c>
      <c r="AG328" s="333" t="n">
        <f aca="false">IF(T328&gt;0,(T328/Q328),"no data")</f>
        <v>0.831393775372124</v>
      </c>
      <c r="AH328" s="335" t="n">
        <f aca="false">(1440-((V328*W328)+(X328*Y328)+(Z328*AA328))/(V328+X328+Z328))/1440</f>
        <v>1</v>
      </c>
      <c r="AI328" s="336" t="n">
        <f aca="false">IF(T328&gt;0,(1440-((W328*V328+AS328*AT328)+(Y328*X328+AU328*AV328)+(Z328*AA328+AW328*AX328))/(V328+X328+Z328))/1440,"no data")</f>
        <v>0.863669835943326</v>
      </c>
      <c r="AJ328" s="117" t="n">
        <v>7.84</v>
      </c>
      <c r="AK328" s="121" t="n">
        <v>135.76</v>
      </c>
      <c r="AL328" s="338" t="n">
        <f aca="false">AJ328*AK328</f>
        <v>1064.3584</v>
      </c>
      <c r="AM328" s="117" t="n">
        <v>26.354</v>
      </c>
      <c r="AN328" s="119" t="n">
        <v>950</v>
      </c>
      <c r="AO328" s="339" t="n">
        <f aca="false">AM328*AN328</f>
        <v>25036.3</v>
      </c>
      <c r="AP328" s="340" t="n">
        <f aca="false">IF(T328&gt;0,((((AJ328*AK328)+(AM328*AN328))/(T328*1000))*1000000),"no data")</f>
        <v>8496.30807291667</v>
      </c>
      <c r="AQ328" s="338" t="n">
        <f aca="false">R328/24</f>
        <v>139</v>
      </c>
      <c r="AR328" s="338"/>
      <c r="AS328" s="325" t="n">
        <v>7</v>
      </c>
      <c r="AT328" s="343" t="n">
        <v>367</v>
      </c>
      <c r="AU328" s="343" t="n">
        <v>6</v>
      </c>
      <c r="AV328" s="325" t="n">
        <v>367</v>
      </c>
      <c r="AW328" s="343" t="n">
        <v>17</v>
      </c>
      <c r="AX328" s="325" t="n">
        <v>1440</v>
      </c>
      <c r="AY328" s="325" t="n">
        <v>0</v>
      </c>
      <c r="BA328" s="344" t="n">
        <v>1011</v>
      </c>
      <c r="BB328" s="344" t="n">
        <v>1113</v>
      </c>
      <c r="BC328" s="344" t="n">
        <v>1038</v>
      </c>
      <c r="BD328" s="344" t="n">
        <f aca="false">BB328-BA328</f>
        <v>102</v>
      </c>
      <c r="BE328" s="344" t="n">
        <f aca="false">AP328</f>
        <v>8496.30807291667</v>
      </c>
      <c r="BF328" s="346" t="n">
        <f aca="false">BC328/24</f>
        <v>43.25</v>
      </c>
      <c r="BG328" s="358" t="n">
        <v>0</v>
      </c>
      <c r="BH328" s="306" t="n">
        <v>0</v>
      </c>
      <c r="BI328" s="349" t="n">
        <v>24</v>
      </c>
      <c r="BJ328" s="359" t="n">
        <v>21.58</v>
      </c>
      <c r="BK328" s="359" t="n">
        <v>23.98</v>
      </c>
      <c r="BL328" s="359" t="n">
        <v>23.85</v>
      </c>
      <c r="BM328" s="359" t="n">
        <v>1001.75</v>
      </c>
      <c r="BN328" s="359" t="n">
        <v>50.1</v>
      </c>
      <c r="BO328" s="360" t="n">
        <v>0.9326</v>
      </c>
      <c r="BP328" s="359" t="n">
        <v>87.6</v>
      </c>
      <c r="BQ328" s="359" t="n">
        <v>85.22</v>
      </c>
      <c r="BR328" s="349"/>
      <c r="BS328" s="359" t="n">
        <v>12834</v>
      </c>
      <c r="BT328" s="359" t="n">
        <v>11928</v>
      </c>
      <c r="BU328" s="350" t="n">
        <f aca="false">BT328-BS328</f>
        <v>-906</v>
      </c>
      <c r="BV328" s="288" t="n">
        <v>0</v>
      </c>
      <c r="BW328" s="346" t="n">
        <v>0</v>
      </c>
      <c r="BX328" s="346" t="n">
        <v>0</v>
      </c>
      <c r="BY328" s="346"/>
      <c r="BZ328" s="346" t="n">
        <v>13.4</v>
      </c>
      <c r="CA328" s="346" t="n">
        <v>6.48</v>
      </c>
    </row>
    <row r="329" customFormat="false" ht="13.8" hidden="false" customHeight="false" outlineLevel="0" collapsed="false">
      <c r="A329" s="290"/>
      <c r="B329" s="291" t="n">
        <v>43059</v>
      </c>
      <c r="C329" s="323" t="n">
        <v>65</v>
      </c>
      <c r="D329" s="324" t="n">
        <v>0.54</v>
      </c>
      <c r="E329" s="326" t="n">
        <v>80</v>
      </c>
      <c r="F329" s="326" t="n">
        <v>52</v>
      </c>
      <c r="G329" s="326" t="n">
        <v>24</v>
      </c>
      <c r="H329" s="326" t="n">
        <v>0</v>
      </c>
      <c r="I329" s="326" t="n">
        <v>24</v>
      </c>
      <c r="J329" s="326" t="n">
        <v>0</v>
      </c>
      <c r="K329" s="356" t="n">
        <v>0</v>
      </c>
      <c r="L329" s="356" t="n">
        <v>0</v>
      </c>
      <c r="M329" s="356" t="n">
        <v>0</v>
      </c>
      <c r="N329" s="356" t="n">
        <v>0</v>
      </c>
      <c r="O329" s="356" t="n">
        <v>0</v>
      </c>
      <c r="P329" s="356" t="n">
        <v>0</v>
      </c>
      <c r="Q329" s="357" t="n">
        <v>3693</v>
      </c>
      <c r="R329" s="329" t="n">
        <v>3238</v>
      </c>
      <c r="S329" s="329" t="n">
        <v>3238</v>
      </c>
      <c r="T329" s="330" t="n">
        <v>3171</v>
      </c>
      <c r="U329" s="330" t="n">
        <v>3264</v>
      </c>
      <c r="V329" s="326" t="n">
        <v>43</v>
      </c>
      <c r="W329" s="326" t="n">
        <v>0</v>
      </c>
      <c r="X329" s="326" t="n">
        <v>48</v>
      </c>
      <c r="Y329" s="326" t="n">
        <v>0</v>
      </c>
      <c r="Z329" s="326" t="n">
        <v>60</v>
      </c>
      <c r="AA329" s="326" t="n">
        <v>0</v>
      </c>
      <c r="AB329" s="331" t="n">
        <f aca="false">U329-T329+AY329</f>
        <v>93</v>
      </c>
      <c r="AC329" s="332" t="n">
        <f aca="false">T329-S329</f>
        <v>-67</v>
      </c>
      <c r="AD329" s="326" t="n">
        <v>138</v>
      </c>
      <c r="AE329" s="333" t="n">
        <f aca="false">IF(AD329&gt;0, U329/(AD329*24),"no data")</f>
        <v>0.985507246376812</v>
      </c>
      <c r="AF329" s="334" t="n">
        <f aca="false">IF(Q329&gt;0,Q329/24,"no data")</f>
        <v>153.875</v>
      </c>
      <c r="AG329" s="333" t="n">
        <f aca="false">IF(T329&gt;0,(T329/Q329),"no data")</f>
        <v>0.858651502843217</v>
      </c>
      <c r="AH329" s="335" t="n">
        <f aca="false">(1440-((V329*W329)+(X329*Y329)+(Z329*AA329))/(V329+X329+Z329))/1440</f>
        <v>1</v>
      </c>
      <c r="AI329" s="336" t="n">
        <f aca="false">IF(T329&gt;0,(1440-((W329*V329+AS329*AT329)+(Y329*X329+AU329*AV329)+(Z329*AA329+AW329*AX329))/(V329+X329+Z329))/1440,"no data")</f>
        <v>0.900662251655629</v>
      </c>
      <c r="AJ329" s="117" t="n">
        <v>7.85</v>
      </c>
      <c r="AK329" s="121" t="n">
        <v>137.01</v>
      </c>
      <c r="AL329" s="338" t="n">
        <f aca="false">AJ329*AK329</f>
        <v>1075.5285</v>
      </c>
      <c r="AM329" s="117" t="n">
        <v>27.321</v>
      </c>
      <c r="AN329" s="119" t="n">
        <v>944</v>
      </c>
      <c r="AO329" s="339" t="n">
        <f aca="false">AM329*AN329</f>
        <v>25791.024</v>
      </c>
      <c r="AP329" s="340" t="n">
        <f aca="false">IF(T329&gt;0,((((AJ329*AK329)+(AM329*AN329))/(T329*1000))*1000000),"no data")</f>
        <v>8472.58041627247</v>
      </c>
      <c r="AQ329" s="338" t="n">
        <f aca="false">R329/24</f>
        <v>134.916666666667</v>
      </c>
      <c r="AR329" s="338"/>
      <c r="AS329" s="325" t="n">
        <v>0</v>
      </c>
      <c r="AT329" s="343" t="n">
        <v>0</v>
      </c>
      <c r="AU329" s="325" t="n">
        <v>0</v>
      </c>
      <c r="AV329" s="325" t="n">
        <v>0</v>
      </c>
      <c r="AW329" s="343" t="n">
        <v>15</v>
      </c>
      <c r="AX329" s="325" t="n">
        <v>1440</v>
      </c>
      <c r="AY329" s="325" t="n">
        <v>0</v>
      </c>
      <c r="BA329" s="344" t="n">
        <v>1042</v>
      </c>
      <c r="BB329" s="344" t="n">
        <v>1150</v>
      </c>
      <c r="BC329" s="344" t="n">
        <v>1072</v>
      </c>
      <c r="BD329" s="344" t="n">
        <f aca="false">BB329-BA329</f>
        <v>108</v>
      </c>
      <c r="BE329" s="344" t="n">
        <f aca="false">AP329</f>
        <v>8472.58041627247</v>
      </c>
      <c r="BF329" s="346" t="n">
        <f aca="false">BC329/24</f>
        <v>44.6666666666667</v>
      </c>
      <c r="BG329" s="358" t="n">
        <v>0</v>
      </c>
      <c r="BH329" s="306" t="n">
        <v>0</v>
      </c>
      <c r="BI329" s="349" t="n">
        <v>24</v>
      </c>
      <c r="BJ329" s="359" t="n">
        <v>28.3</v>
      </c>
      <c r="BK329" s="359" t="n">
        <v>24.9</v>
      </c>
      <c r="BL329" s="359" t="n">
        <v>23.98</v>
      </c>
      <c r="BM329" s="361" t="n">
        <v>1002</v>
      </c>
      <c r="BN329" s="359" t="n">
        <v>50.07</v>
      </c>
      <c r="BO329" s="360" t="n">
        <v>0.9322</v>
      </c>
      <c r="BP329" s="359" t="n">
        <v>87.82</v>
      </c>
      <c r="BQ329" s="359" t="n">
        <v>84.91</v>
      </c>
      <c r="BR329" s="349"/>
      <c r="BS329" s="359" t="n">
        <v>12771</v>
      </c>
      <c r="BT329" s="359" t="n">
        <v>11931</v>
      </c>
      <c r="BU329" s="350" t="n">
        <f aca="false">BT329-BS329</f>
        <v>-840</v>
      </c>
      <c r="BV329" s="288" t="n">
        <f aca="false">BG329+BH329</f>
        <v>0</v>
      </c>
      <c r="BW329" s="346" t="n">
        <v>0</v>
      </c>
      <c r="BX329" s="346" t="n">
        <v>0</v>
      </c>
      <c r="BY329" s="346"/>
      <c r="BZ329" s="346" t="n">
        <v>14</v>
      </c>
      <c r="CA329" s="346" t="n">
        <v>2.3</v>
      </c>
    </row>
    <row r="330" customFormat="false" ht="13.8" hidden="false" customHeight="false" outlineLevel="0" collapsed="false">
      <c r="A330" s="290"/>
      <c r="B330" s="291" t="n">
        <v>43060</v>
      </c>
      <c r="C330" s="323" t="n">
        <v>66</v>
      </c>
      <c r="D330" s="324" t="n">
        <v>0.51</v>
      </c>
      <c r="E330" s="326" t="n">
        <v>80</v>
      </c>
      <c r="F330" s="326" t="n">
        <v>52</v>
      </c>
      <c r="G330" s="326" t="n">
        <v>24</v>
      </c>
      <c r="H330" s="326" t="n">
        <v>0</v>
      </c>
      <c r="I330" s="326" t="n">
        <v>24</v>
      </c>
      <c r="J330" s="326" t="n">
        <v>0</v>
      </c>
      <c r="K330" s="356" t="n">
        <v>0</v>
      </c>
      <c r="L330" s="356" t="n">
        <v>0</v>
      </c>
      <c r="M330" s="356" t="n">
        <v>0</v>
      </c>
      <c r="N330" s="356" t="n">
        <v>0</v>
      </c>
      <c r="O330" s="356" t="n">
        <v>0</v>
      </c>
      <c r="P330" s="356" t="n">
        <v>0</v>
      </c>
      <c r="Q330" s="357" t="n">
        <v>3693</v>
      </c>
      <c r="R330" s="329" t="n">
        <v>3226</v>
      </c>
      <c r="S330" s="329" t="n">
        <v>3226</v>
      </c>
      <c r="T330" s="330" t="n">
        <v>3158</v>
      </c>
      <c r="U330" s="330" t="n">
        <v>3255</v>
      </c>
      <c r="V330" s="326" t="n">
        <v>43</v>
      </c>
      <c r="W330" s="326" t="n">
        <v>0</v>
      </c>
      <c r="X330" s="326" t="n">
        <v>48</v>
      </c>
      <c r="Y330" s="326" t="n">
        <v>0</v>
      </c>
      <c r="Z330" s="326" t="n">
        <v>60</v>
      </c>
      <c r="AA330" s="326" t="n">
        <v>0</v>
      </c>
      <c r="AB330" s="331" t="n">
        <f aca="false">U330-T330+AY330</f>
        <v>97</v>
      </c>
      <c r="AC330" s="332" t="n">
        <f aca="false">T330-S330</f>
        <v>-68</v>
      </c>
      <c r="AD330" s="326" t="n">
        <v>139</v>
      </c>
      <c r="AE330" s="333" t="n">
        <f aca="false">IF(AD330&gt;0, U330/(AD330*24),"no data")</f>
        <v>0.975719424460432</v>
      </c>
      <c r="AF330" s="334" t="n">
        <f aca="false">IF(Q330&gt;0,Q330/24,"no data")</f>
        <v>153.875</v>
      </c>
      <c r="AG330" s="333" t="n">
        <f aca="false">IF(T330&gt;0,(T330/Q330),"no data")</f>
        <v>0.855131329542378</v>
      </c>
      <c r="AH330" s="335" t="n">
        <f aca="false">(1440-((V330*W330)+(X330*Y330)+(Z330*AA330))/(V330+X330+Z330))/1440</f>
        <v>1</v>
      </c>
      <c r="AI330" s="336" t="n">
        <f aca="false">IF(T330&gt;0,(1440-((W330*V330+AS330*AT330)+(Y330*X330+AU330*AV330)+(Z330*AA330+AW330*AX330))/(V330+X330+Z330))/1440,"no data")</f>
        <v>0.900662251655629</v>
      </c>
      <c r="AJ330" s="117" t="n">
        <v>7.9</v>
      </c>
      <c r="AK330" s="121" t="n">
        <v>137.11</v>
      </c>
      <c r="AL330" s="338" t="n">
        <f aca="false">AJ330*AK330</f>
        <v>1083.169</v>
      </c>
      <c r="AM330" s="117" t="n">
        <v>26.908</v>
      </c>
      <c r="AN330" s="119" t="n">
        <v>948</v>
      </c>
      <c r="AO330" s="339" t="n">
        <f aca="false">AM330*AN330</f>
        <v>25508.784</v>
      </c>
      <c r="AP330" s="340" t="n">
        <f aca="false">IF(T330&gt;0,((((AJ330*AK330)+(AM330*AN330))/(T330*1000))*1000000),"no data")</f>
        <v>8420.50443318556</v>
      </c>
      <c r="AQ330" s="338" t="n">
        <f aca="false">R330/24</f>
        <v>134.416666666667</v>
      </c>
      <c r="AR330" s="338"/>
      <c r="AS330" s="325" t="n">
        <v>0</v>
      </c>
      <c r="AT330" s="343" t="n">
        <v>0</v>
      </c>
      <c r="AU330" s="343" t="n">
        <v>0</v>
      </c>
      <c r="AV330" s="325" t="n">
        <v>0</v>
      </c>
      <c r="AW330" s="343" t="n">
        <v>15</v>
      </c>
      <c r="AX330" s="325" t="n">
        <v>1440</v>
      </c>
      <c r="AY330" s="325" t="n">
        <v>0</v>
      </c>
      <c r="BA330" s="344" t="n">
        <v>1033</v>
      </c>
      <c r="BB330" s="344" t="n">
        <v>1150</v>
      </c>
      <c r="BC330" s="344" t="n">
        <v>1072</v>
      </c>
      <c r="BD330" s="344" t="n">
        <f aca="false">BB330-BA330</f>
        <v>117</v>
      </c>
      <c r="BE330" s="344" t="n">
        <f aca="false">AP330</f>
        <v>8420.50443318556</v>
      </c>
      <c r="BF330" s="346" t="n">
        <f aca="false">BC330/24</f>
        <v>44.6666666666667</v>
      </c>
      <c r="BG330" s="358" t="n">
        <v>0</v>
      </c>
      <c r="BH330" s="306" t="n">
        <v>0</v>
      </c>
      <c r="BI330" s="349" t="n">
        <v>24</v>
      </c>
      <c r="BJ330" s="359" t="n">
        <v>28</v>
      </c>
      <c r="BK330" s="359" t="n">
        <v>24.73</v>
      </c>
      <c r="BL330" s="359" t="n">
        <v>24.45</v>
      </c>
      <c r="BM330" s="361" t="n">
        <v>1000.5</v>
      </c>
      <c r="BN330" s="349" t="n">
        <v>50.07</v>
      </c>
      <c r="BO330" s="360" t="n">
        <v>0.9324</v>
      </c>
      <c r="BP330" s="359" t="n">
        <v>87.42</v>
      </c>
      <c r="BQ330" s="359" t="n">
        <v>84.87</v>
      </c>
      <c r="BR330" s="349"/>
      <c r="BS330" s="359" t="n">
        <v>12741</v>
      </c>
      <c r="BT330" s="359" t="n">
        <v>11885</v>
      </c>
      <c r="BU330" s="350" t="n">
        <f aca="false">BT330-BS330</f>
        <v>-856</v>
      </c>
      <c r="BV330" s="288" t="n">
        <f aca="false">BG330+BH330</f>
        <v>0</v>
      </c>
      <c r="BW330" s="346" t="n">
        <v>0</v>
      </c>
      <c r="BX330" s="346" t="n">
        <v>0</v>
      </c>
      <c r="BY330" s="346"/>
      <c r="BZ330" s="346" t="n">
        <v>12.1</v>
      </c>
      <c r="CA330" s="346" t="n">
        <v>3.3</v>
      </c>
    </row>
    <row r="331" customFormat="false" ht="13.8" hidden="false" customHeight="false" outlineLevel="0" collapsed="false">
      <c r="A331" s="290"/>
      <c r="B331" s="291" t="n">
        <v>43061</v>
      </c>
      <c r="C331" s="323" t="n">
        <v>65.3</v>
      </c>
      <c r="D331" s="324" t="n">
        <v>0.499</v>
      </c>
      <c r="E331" s="326" t="n">
        <v>81</v>
      </c>
      <c r="F331" s="326" t="n">
        <v>52</v>
      </c>
      <c r="G331" s="326" t="n">
        <v>24</v>
      </c>
      <c r="H331" s="326" t="n">
        <v>0</v>
      </c>
      <c r="I331" s="326" t="n">
        <v>24</v>
      </c>
      <c r="J331" s="326" t="n">
        <v>0</v>
      </c>
      <c r="K331" s="356" t="n">
        <v>0</v>
      </c>
      <c r="L331" s="356" t="n">
        <v>0</v>
      </c>
      <c r="M331" s="356" t="n">
        <v>0</v>
      </c>
      <c r="N331" s="356" t="n">
        <v>0</v>
      </c>
      <c r="O331" s="356" t="n">
        <v>0</v>
      </c>
      <c r="P331" s="356" t="n">
        <v>0</v>
      </c>
      <c r="Q331" s="357" t="n">
        <v>3692</v>
      </c>
      <c r="R331" s="329" t="n">
        <v>3221</v>
      </c>
      <c r="S331" s="329" t="n">
        <v>3221</v>
      </c>
      <c r="T331" s="330" t="n">
        <v>3159</v>
      </c>
      <c r="U331" s="330" t="n">
        <v>3252</v>
      </c>
      <c r="V331" s="326" t="n">
        <v>43</v>
      </c>
      <c r="W331" s="326" t="n">
        <v>0</v>
      </c>
      <c r="X331" s="326" t="n">
        <v>48</v>
      </c>
      <c r="Y331" s="326" t="n">
        <v>0</v>
      </c>
      <c r="Z331" s="326" t="n">
        <v>60</v>
      </c>
      <c r="AA331" s="326" t="n">
        <v>0</v>
      </c>
      <c r="AB331" s="331" t="n">
        <f aca="false">U331-T331+AY331</f>
        <v>93</v>
      </c>
      <c r="AC331" s="332" t="n">
        <f aca="false">T331-S331</f>
        <v>-62</v>
      </c>
      <c r="AD331" s="326" t="n">
        <v>138</v>
      </c>
      <c r="AE331" s="333" t="n">
        <f aca="false">IF(AD331&gt;0, U331/(AD331*24),"no data")</f>
        <v>0.981884057971014</v>
      </c>
      <c r="AF331" s="334" t="n">
        <f aca="false">IF(Q331&gt;0,Q331/24,"no data")</f>
        <v>153.833333333333</v>
      </c>
      <c r="AG331" s="333" t="n">
        <f aca="false">IF(T331&gt;0,(T331/Q331),"no data")</f>
        <v>0.855633802816901</v>
      </c>
      <c r="AH331" s="335" t="n">
        <f aca="false">(1440-((V331*W331)+(X331*Y331)+(Z331*AA331))/(V331+X331+Z331))/1440</f>
        <v>1</v>
      </c>
      <c r="AI331" s="336" t="n">
        <f aca="false">IF(T331&gt;0,(1440-((W331*V331+AS331*AT331)+(Y331*X331+AU331*AV331)+(Z331*AA331+AW331*AX331))/(V331+X331+Z331))/1440,"no data")</f>
        <v>0.900662251655629</v>
      </c>
      <c r="AJ331" s="117" t="n">
        <v>8.01</v>
      </c>
      <c r="AK331" s="121" t="n">
        <v>134.29</v>
      </c>
      <c r="AL331" s="338" t="n">
        <f aca="false">AJ331*AK331</f>
        <v>1075.6629</v>
      </c>
      <c r="AM331" s="117" t="n">
        <v>27.021</v>
      </c>
      <c r="AN331" s="119" t="n">
        <v>945</v>
      </c>
      <c r="AO331" s="339" t="n">
        <f aca="false">AM331*AN331</f>
        <v>25534.845</v>
      </c>
      <c r="AP331" s="340" t="n">
        <f aca="false">IF(T331&gt;0,((((AJ331*AK331)+(AM331*AN331))/(T331*1000))*1000000),"no data")</f>
        <v>8423.71253561253</v>
      </c>
      <c r="AQ331" s="338" t="n">
        <f aca="false">R331/24</f>
        <v>134.208333333333</v>
      </c>
      <c r="AR331" s="338"/>
      <c r="AS331" s="325" t="n">
        <v>0</v>
      </c>
      <c r="AT331" s="343" t="n">
        <v>0</v>
      </c>
      <c r="AU331" s="343" t="n">
        <v>0</v>
      </c>
      <c r="AV331" s="325" t="n">
        <v>0</v>
      </c>
      <c r="AW331" s="343" t="n">
        <v>15</v>
      </c>
      <c r="AX331" s="325" t="n">
        <v>1440</v>
      </c>
      <c r="AY331" s="325" t="n">
        <v>0</v>
      </c>
      <c r="BA331" s="344" t="n">
        <v>1033</v>
      </c>
      <c r="BB331" s="344" t="n">
        <v>1147</v>
      </c>
      <c r="BC331" s="344" t="n">
        <v>1072</v>
      </c>
      <c r="BD331" s="344" t="n">
        <f aca="false">BB331-BA331</f>
        <v>114</v>
      </c>
      <c r="BE331" s="344" t="n">
        <f aca="false">AP331</f>
        <v>8423.71253561253</v>
      </c>
      <c r="BF331" s="346" t="n">
        <f aca="false">BC331/24</f>
        <v>44.6666666666667</v>
      </c>
      <c r="BG331" s="358" t="n">
        <v>0</v>
      </c>
      <c r="BH331" s="306" t="n">
        <v>0</v>
      </c>
      <c r="BI331" s="349" t="n">
        <v>24</v>
      </c>
      <c r="BJ331" s="359" t="n">
        <v>28</v>
      </c>
      <c r="BK331" s="361" t="n">
        <v>24.9</v>
      </c>
      <c r="BL331" s="359" t="n">
        <v>24.2</v>
      </c>
      <c r="BM331" s="359" t="n">
        <v>999.7</v>
      </c>
      <c r="BN331" s="359" t="n">
        <v>50.08</v>
      </c>
      <c r="BO331" s="360" t="n">
        <v>0.9333</v>
      </c>
      <c r="BP331" s="359" t="n">
        <v>87.2</v>
      </c>
      <c r="BQ331" s="349" t="n">
        <v>84.6</v>
      </c>
      <c r="BR331" s="349"/>
      <c r="BS331" s="359" t="n">
        <v>12775</v>
      </c>
      <c r="BT331" s="344" t="n">
        <v>11974</v>
      </c>
      <c r="BU331" s="350" t="n">
        <f aca="false">BT331-BS331</f>
        <v>-801</v>
      </c>
      <c r="BV331" s="288" t="n">
        <f aca="false">BG331+BH331</f>
        <v>0</v>
      </c>
      <c r="BW331" s="346" t="n">
        <v>0</v>
      </c>
      <c r="BX331" s="346" t="n">
        <v>0</v>
      </c>
      <c r="BY331" s="346"/>
      <c r="BZ331" s="346" t="n">
        <v>11.45</v>
      </c>
      <c r="CA331" s="346" t="n">
        <v>6.52</v>
      </c>
    </row>
    <row r="332" customFormat="false" ht="13.8" hidden="false" customHeight="false" outlineLevel="0" collapsed="false">
      <c r="A332" s="290"/>
      <c r="B332" s="291" t="n">
        <v>43062</v>
      </c>
      <c r="C332" s="323" t="n">
        <v>65.3</v>
      </c>
      <c r="D332" s="324" t="n">
        <v>0.511</v>
      </c>
      <c r="E332" s="326" t="n">
        <v>83</v>
      </c>
      <c r="F332" s="326" t="n">
        <v>52</v>
      </c>
      <c r="G332" s="326" t="n">
        <v>24</v>
      </c>
      <c r="H332" s="326" t="n">
        <v>0</v>
      </c>
      <c r="I332" s="326" t="n">
        <v>24</v>
      </c>
      <c r="J332" s="326" t="n">
        <v>0</v>
      </c>
      <c r="K332" s="355" t="n">
        <v>0</v>
      </c>
      <c r="L332" s="355" t="n">
        <v>0</v>
      </c>
      <c r="M332" s="355" t="n">
        <v>0</v>
      </c>
      <c r="N332" s="355" t="n">
        <v>0</v>
      </c>
      <c r="O332" s="355" t="n">
        <v>4</v>
      </c>
      <c r="P332" s="355" t="n">
        <v>0</v>
      </c>
      <c r="Q332" s="357" t="n">
        <v>3685</v>
      </c>
      <c r="R332" s="362" t="n">
        <v>3395</v>
      </c>
      <c r="S332" s="329" t="n">
        <v>3395</v>
      </c>
      <c r="T332" s="330" t="n">
        <v>3332</v>
      </c>
      <c r="U332" s="330" t="n">
        <v>3430</v>
      </c>
      <c r="V332" s="326" t="n">
        <v>43</v>
      </c>
      <c r="W332" s="326" t="n">
        <v>0</v>
      </c>
      <c r="X332" s="326" t="n">
        <v>48</v>
      </c>
      <c r="Y332" s="326" t="n">
        <v>0</v>
      </c>
      <c r="Z332" s="326" t="n">
        <v>60</v>
      </c>
      <c r="AA332" s="326" t="n">
        <v>0</v>
      </c>
      <c r="AB332" s="331" t="n">
        <f aca="false">U332-T332+AY332</f>
        <v>98</v>
      </c>
      <c r="AC332" s="332" t="n">
        <f aca="false">T332-S332</f>
        <v>-63</v>
      </c>
      <c r="AD332" s="326" t="n">
        <v>153</v>
      </c>
      <c r="AE332" s="333" t="n">
        <f aca="false">IF(AD332&gt;0, U332/(AD332*24),"no data")</f>
        <v>0.934095860566449</v>
      </c>
      <c r="AF332" s="334" t="n">
        <f aca="false">IF(Q332&gt;0,Q332/24,"no data")</f>
        <v>153.541666666667</v>
      </c>
      <c r="AG332" s="333" t="n">
        <f aca="false">IF(T332&gt;0,(T332/Q332),"no data")</f>
        <v>0.904206241519674</v>
      </c>
      <c r="AH332" s="335" t="n">
        <f aca="false">(1440-((V332*W332)+(X332*Y332)+(Z332*AA332))/(V332+X332+Z332))/1440</f>
        <v>1</v>
      </c>
      <c r="AI332" s="336" t="n">
        <f aca="false">IF(T332&gt;0,(1440-((W332*V332+AS332*AT332)+(Y332*X332+AU332*AV332)+(Z332*AA332+AW332*AX332))/(V332+X332+Z332))/1440,"no data")</f>
        <v>0.944812362030905</v>
      </c>
      <c r="AJ332" s="117" t="n">
        <v>7.9</v>
      </c>
      <c r="AK332" s="121" t="n">
        <v>134.42</v>
      </c>
      <c r="AL332" s="338" t="n">
        <f aca="false">AJ332*AK332</f>
        <v>1061.918</v>
      </c>
      <c r="AM332" s="117" t="n">
        <v>29.213</v>
      </c>
      <c r="AN332" s="119" t="n">
        <v>948</v>
      </c>
      <c r="AO332" s="339" t="n">
        <f aca="false">AM332*AN332</f>
        <v>27693.924</v>
      </c>
      <c r="AP332" s="340" t="n">
        <f aca="false">IF(T332&gt;0,((((AJ332*AK332)+(AM332*AN332))/(T332*1000))*1000000),"no data")</f>
        <v>8630.20468187275</v>
      </c>
      <c r="AQ332" s="338" t="n">
        <f aca="false">R332/24</f>
        <v>141.458333333333</v>
      </c>
      <c r="AR332" s="338"/>
      <c r="AS332" s="325" t="n">
        <v>0</v>
      </c>
      <c r="AT332" s="343" t="n">
        <v>0</v>
      </c>
      <c r="AU332" s="343" t="n">
        <v>0</v>
      </c>
      <c r="AV332" s="325" t="n">
        <v>0</v>
      </c>
      <c r="AW332" s="343" t="n">
        <v>10</v>
      </c>
      <c r="AX332" s="325" t="n">
        <v>1200</v>
      </c>
      <c r="AY332" s="325" t="n">
        <v>0</v>
      </c>
      <c r="BA332" s="344" t="n">
        <v>1032</v>
      </c>
      <c r="BB332" s="344" t="n">
        <v>1141</v>
      </c>
      <c r="BC332" s="344" t="n">
        <v>1257</v>
      </c>
      <c r="BD332" s="344" t="n">
        <f aca="false">BB332-BA332</f>
        <v>109</v>
      </c>
      <c r="BE332" s="344" t="n">
        <f aca="false">AP332</f>
        <v>8630.20468187275</v>
      </c>
      <c r="BF332" s="346" t="n">
        <f aca="false">BC332/24</f>
        <v>52.375</v>
      </c>
      <c r="BG332" s="358" t="n">
        <v>1.069</v>
      </c>
      <c r="BH332" s="306" t="n">
        <v>1.051</v>
      </c>
      <c r="BI332" s="363" t="n">
        <v>24</v>
      </c>
      <c r="BJ332" s="349" t="n">
        <v>27.9</v>
      </c>
      <c r="BK332" s="359" t="n">
        <v>24.6</v>
      </c>
      <c r="BL332" s="359" t="n">
        <v>24.7</v>
      </c>
      <c r="BM332" s="359" t="n">
        <v>998.04</v>
      </c>
      <c r="BN332" s="349" t="n">
        <v>50.04</v>
      </c>
      <c r="BO332" s="360" t="n">
        <v>0.9331</v>
      </c>
      <c r="BP332" s="359" t="n">
        <v>86.9</v>
      </c>
      <c r="BQ332" s="349" t="n">
        <v>84.4</v>
      </c>
      <c r="BR332" s="349"/>
      <c r="BS332" s="359" t="n">
        <v>12727</v>
      </c>
      <c r="BT332" s="344" t="n">
        <v>11965</v>
      </c>
      <c r="BU332" s="350" t="n">
        <v>0</v>
      </c>
      <c r="BV332" s="288" t="n">
        <f aca="false">BG332+BH332</f>
        <v>2.12</v>
      </c>
      <c r="BW332" s="346" t="n">
        <v>20</v>
      </c>
      <c r="BX332" s="346" t="n">
        <v>20</v>
      </c>
      <c r="BY332" s="346"/>
      <c r="BZ332" s="346" t="n">
        <v>11.27</v>
      </c>
      <c r="CA332" s="346" t="n">
        <v>6.55</v>
      </c>
    </row>
    <row r="333" customFormat="false" ht="13.8" hidden="false" customHeight="false" outlineLevel="0" collapsed="false">
      <c r="A333" s="290"/>
      <c r="B333" s="291" t="n">
        <v>43063</v>
      </c>
      <c r="C333" s="338" t="n">
        <v>63.67</v>
      </c>
      <c r="D333" s="324" t="n">
        <v>0.5458</v>
      </c>
      <c r="E333" s="325" t="n">
        <v>80</v>
      </c>
      <c r="F333" s="325" t="n">
        <v>53</v>
      </c>
      <c r="G333" s="326" t="n">
        <v>6</v>
      </c>
      <c r="H333" s="326" t="n">
        <v>1</v>
      </c>
      <c r="I333" s="326" t="n">
        <v>6</v>
      </c>
      <c r="J333" s="326" t="n">
        <v>5</v>
      </c>
      <c r="K333" s="355" t="n">
        <v>0</v>
      </c>
      <c r="L333" s="355" t="n">
        <v>0</v>
      </c>
      <c r="M333" s="355" t="n">
        <v>0</v>
      </c>
      <c r="N333" s="355" t="n">
        <v>0</v>
      </c>
      <c r="O333" s="355" t="n">
        <v>0</v>
      </c>
      <c r="P333" s="355" t="n">
        <v>0</v>
      </c>
      <c r="Q333" s="355" t="n">
        <v>3702</v>
      </c>
      <c r="R333" s="329" t="n">
        <v>3606</v>
      </c>
      <c r="S333" s="329" t="n">
        <v>3606</v>
      </c>
      <c r="T333" s="330" t="n">
        <v>859</v>
      </c>
      <c r="U333" s="330" t="n">
        <v>884</v>
      </c>
      <c r="V333" s="326" t="n">
        <v>43</v>
      </c>
      <c r="W333" s="326" t="n">
        <v>1079</v>
      </c>
      <c r="X333" s="326" t="n">
        <v>48</v>
      </c>
      <c r="Y333" s="326" t="n">
        <v>1075</v>
      </c>
      <c r="Z333" s="326" t="n">
        <v>60</v>
      </c>
      <c r="AA333" s="326" t="n">
        <v>1076</v>
      </c>
      <c r="AB333" s="331" t="n">
        <f aca="false">U333-T333+AY333</f>
        <v>39</v>
      </c>
      <c r="AC333" s="332" t="n">
        <f aca="false">T333-S333</f>
        <v>-2747</v>
      </c>
      <c r="AD333" s="326" t="n">
        <v>151</v>
      </c>
      <c r="AE333" s="333" t="n">
        <f aca="false">IF(AD333&gt;0, U333/(AD333*24),"no data")</f>
        <v>0.2439293598234</v>
      </c>
      <c r="AF333" s="334" t="n">
        <f aca="false">IF(Q333&gt;0,Q333/24,"no data")</f>
        <v>154.25</v>
      </c>
      <c r="AG333" s="333" t="n">
        <f aca="false">IF(T333&gt;0,(T333/Q333),"no data")</f>
        <v>0.232036736898974</v>
      </c>
      <c r="AH333" s="335" t="n">
        <f aca="false">(1440-((V333*W333)+(X333*Y333)+(Z333*AA333))/(V333+X333+Z333))/1440</f>
        <v>0.252405261221486</v>
      </c>
      <c r="AI333" s="336" t="n">
        <f aca="false">IF(T333&gt;0,(1440-((W333*V333+AS333*AT333)+(Y333*X333+AU333*AV333)+(Z333*AA333+AW333*AX333))/(V333+X333+Z333))/1440,"no data")</f>
        <v>0.245157284768212</v>
      </c>
      <c r="AJ333" s="117" t="n">
        <v>1.751</v>
      </c>
      <c r="AK333" s="121" t="n">
        <v>132.45</v>
      </c>
      <c r="AL333" s="338" t="n">
        <f aca="false">AJ333*AK333</f>
        <v>231.91995</v>
      </c>
      <c r="AM333" s="117" t="n">
        <v>8.213</v>
      </c>
      <c r="AN333" s="119" t="n">
        <v>944</v>
      </c>
      <c r="AO333" s="339" t="n">
        <f aca="false">AM333*AN333</f>
        <v>7753.072</v>
      </c>
      <c r="AP333" s="340" t="n">
        <f aca="false">IF(T333&gt;0,((((AJ333*AK333)+(AM333*AN333))/(T333*1000))*1000000),"no data")</f>
        <v>9295.68329452852</v>
      </c>
      <c r="AQ333" s="338" t="n">
        <f aca="false">R333/24</f>
        <v>150.25</v>
      </c>
      <c r="AR333" s="338"/>
      <c r="AS333" s="325" t="n">
        <v>20</v>
      </c>
      <c r="AT333" s="343" t="n">
        <v>16</v>
      </c>
      <c r="AU333" s="325" t="n">
        <v>24</v>
      </c>
      <c r="AV333" s="325" t="n">
        <v>22</v>
      </c>
      <c r="AW333" s="343" t="n">
        <v>2</v>
      </c>
      <c r="AX333" s="325" t="n">
        <v>364</v>
      </c>
      <c r="AY333" s="325" t="n">
        <v>14</v>
      </c>
      <c r="BA333" s="344" t="n">
        <v>247</v>
      </c>
      <c r="BB333" s="344" t="n">
        <v>284</v>
      </c>
      <c r="BC333" s="344" t="n">
        <v>353</v>
      </c>
      <c r="BD333" s="344" t="n">
        <f aca="false">BB333-BA333</f>
        <v>37</v>
      </c>
      <c r="BE333" s="344" t="n">
        <f aca="false">AP333</f>
        <v>9295.68329452852</v>
      </c>
      <c r="BF333" s="346" t="n">
        <f aca="false">BC333/24</f>
        <v>14.7083333333333</v>
      </c>
      <c r="BG333" s="358" t="n">
        <v>0.421</v>
      </c>
      <c r="BH333" s="306" t="n">
        <v>0.421</v>
      </c>
      <c r="BI333" s="349" t="n">
        <v>0</v>
      </c>
      <c r="BJ333" s="359" t="n">
        <v>6.95</v>
      </c>
      <c r="BK333" s="359" t="n">
        <v>6.52</v>
      </c>
      <c r="BL333" s="359" t="n">
        <v>6.037</v>
      </c>
      <c r="BM333" s="359" t="n">
        <v>999.79</v>
      </c>
      <c r="BN333" s="359" t="n">
        <v>50.09</v>
      </c>
      <c r="BO333" s="360" t="n">
        <v>0.9333</v>
      </c>
      <c r="BP333" s="359" t="n">
        <v>83.4</v>
      </c>
      <c r="BQ333" s="349" t="n">
        <v>84.38</v>
      </c>
      <c r="BR333" s="349"/>
      <c r="BS333" s="344" t="n">
        <v>12849</v>
      </c>
      <c r="BT333" s="344" t="n">
        <v>11969</v>
      </c>
      <c r="BU333" s="350" t="n">
        <f aca="false">BT333-BS333</f>
        <v>-880</v>
      </c>
      <c r="BV333" s="288" t="n">
        <f aca="false">BG333+BH333</f>
        <v>0.842</v>
      </c>
      <c r="BW333" s="346" t="n">
        <v>5.7</v>
      </c>
      <c r="BX333" s="346" t="n">
        <v>5.7</v>
      </c>
      <c r="BY333" s="346"/>
      <c r="BZ333" s="346" t="n">
        <v>0</v>
      </c>
      <c r="CA333" s="346" t="n">
        <v>0</v>
      </c>
    </row>
    <row r="334" customFormat="false" ht="13.8" hidden="false" customHeight="false" outlineLevel="0" collapsed="false">
      <c r="A334" s="290"/>
      <c r="B334" s="291" t="n">
        <v>43064</v>
      </c>
      <c r="C334" s="323" t="n">
        <v>61.5</v>
      </c>
      <c r="D334" s="324" t="n">
        <v>0.578</v>
      </c>
      <c r="E334" s="325" t="n">
        <v>78</v>
      </c>
      <c r="F334" s="325" t="n">
        <v>52</v>
      </c>
      <c r="G334" s="326" t="n">
        <v>0</v>
      </c>
      <c r="H334" s="326" t="n">
        <v>0</v>
      </c>
      <c r="I334" s="326" t="n">
        <v>0</v>
      </c>
      <c r="J334" s="326" t="n">
        <v>0</v>
      </c>
      <c r="K334" s="355" t="n">
        <v>24</v>
      </c>
      <c r="L334" s="355" t="n">
        <v>0</v>
      </c>
      <c r="M334" s="355" t="n">
        <v>24</v>
      </c>
      <c r="N334" s="355" t="n">
        <v>0</v>
      </c>
      <c r="O334" s="355" t="n">
        <v>0</v>
      </c>
      <c r="P334" s="355" t="n">
        <v>0</v>
      </c>
      <c r="Q334" s="355" t="n">
        <v>3696</v>
      </c>
      <c r="R334" s="329" t="n">
        <v>3636</v>
      </c>
      <c r="S334" s="329" t="n">
        <v>3636</v>
      </c>
      <c r="T334" s="330" t="n">
        <v>0</v>
      </c>
      <c r="U334" s="330" t="n">
        <v>0</v>
      </c>
      <c r="V334" s="326" t="n">
        <v>43</v>
      </c>
      <c r="W334" s="326" t="n">
        <v>1440</v>
      </c>
      <c r="X334" s="326" t="n">
        <v>48</v>
      </c>
      <c r="Y334" s="325" t="n">
        <v>1440</v>
      </c>
      <c r="Z334" s="326" t="n">
        <v>60</v>
      </c>
      <c r="AA334" s="325" t="n">
        <v>1440</v>
      </c>
      <c r="AB334" s="331" t="n">
        <f aca="false">U334-T334+AY334</f>
        <v>15</v>
      </c>
      <c r="AC334" s="332" t="n">
        <f aca="false">T334-S334</f>
        <v>-3636</v>
      </c>
      <c r="AD334" s="325" t="n">
        <v>0</v>
      </c>
      <c r="AE334" s="333" t="str">
        <f aca="false">IF(AD334&gt;0, U334/(AD334*24),"no data")</f>
        <v>no data</v>
      </c>
      <c r="AF334" s="334" t="n">
        <f aca="false">IF(Q334&gt;0,Q334/24,"no data")</f>
        <v>154</v>
      </c>
      <c r="AG334" s="333" t="str">
        <f aca="false">IF(T334&gt;0,(T334/Q334),"no data")</f>
        <v>no data</v>
      </c>
      <c r="AH334" s="335" t="n">
        <f aca="false">(1440-((V334*W334)+(X334*Y334)+(Z334*AA334))/(V334+X334+Z334))/1440</f>
        <v>0</v>
      </c>
      <c r="AI334" s="336" t="str">
        <f aca="false">IF(T334&gt;0,(1440-((W334*V334+AS334*AT334)+(Y334*X334+AU334*AV334)+(Z334*AA334+AW334*AX334))/(V334+X334+Z334))/1440,"no data")</f>
        <v>no data</v>
      </c>
      <c r="AJ334" s="117" t="n">
        <v>0</v>
      </c>
      <c r="AK334" s="121" t="n">
        <v>0</v>
      </c>
      <c r="AL334" s="338" t="n">
        <f aca="false">AJ334*AK334</f>
        <v>0</v>
      </c>
      <c r="AM334" s="117" t="n">
        <v>0</v>
      </c>
      <c r="AN334" s="119" t="n">
        <v>0</v>
      </c>
      <c r="AO334" s="339" t="n">
        <f aca="false">AM334*AN334</f>
        <v>0</v>
      </c>
      <c r="AP334" s="340" t="str">
        <f aca="false">IF(T334&gt;0,((((AJ334*AK334)+(AM334*AN334))/(T334*1000))*1000000),"no data")</f>
        <v>no data</v>
      </c>
      <c r="AQ334" s="338" t="n">
        <f aca="false">R334/24</f>
        <v>151.5</v>
      </c>
      <c r="AR334" s="338"/>
      <c r="AS334" s="325" t="n">
        <v>0</v>
      </c>
      <c r="AT334" s="343" t="n">
        <v>0</v>
      </c>
      <c r="AU334" s="343" t="n">
        <v>0</v>
      </c>
      <c r="AV334" s="325" t="n">
        <v>0</v>
      </c>
      <c r="AW334" s="343" t="n">
        <v>0</v>
      </c>
      <c r="AX334" s="325" t="n">
        <v>0</v>
      </c>
      <c r="AY334" s="325" t="n">
        <v>15</v>
      </c>
      <c r="BA334" s="344" t="n">
        <v>0</v>
      </c>
      <c r="BB334" s="344" t="n">
        <v>0</v>
      </c>
      <c r="BC334" s="344" t="n">
        <v>0</v>
      </c>
      <c r="BD334" s="344" t="n">
        <f aca="false">BB334-BA334</f>
        <v>0</v>
      </c>
      <c r="BE334" s="344" t="str">
        <f aca="false">AP334</f>
        <v>no data</v>
      </c>
      <c r="BF334" s="346" t="n">
        <f aca="false">BC334/24</f>
        <v>0</v>
      </c>
      <c r="BG334" s="358" t="n">
        <v>0</v>
      </c>
      <c r="BH334" s="306" t="n">
        <v>0</v>
      </c>
      <c r="BI334" s="349" t="n">
        <v>0</v>
      </c>
      <c r="BJ334" s="359" t="n">
        <v>0</v>
      </c>
      <c r="BK334" s="359" t="n">
        <v>0</v>
      </c>
      <c r="BL334" s="359" t="n">
        <v>0</v>
      </c>
      <c r="BM334" s="344" t="n">
        <v>999.7</v>
      </c>
      <c r="BN334" s="359" t="n">
        <v>50.06</v>
      </c>
      <c r="BO334" s="360" t="s">
        <v>134</v>
      </c>
      <c r="BP334" s="359" t="s">
        <v>134</v>
      </c>
      <c r="BQ334" s="359" t="s">
        <v>134</v>
      </c>
      <c r="BR334" s="359" t="s">
        <v>134</v>
      </c>
      <c r="BS334" s="359" t="s">
        <v>134</v>
      </c>
      <c r="BT334" s="359" t="s">
        <v>134</v>
      </c>
      <c r="BU334" s="350" t="e">
        <f aca="false">BT334-BS334</f>
        <v>#VALUE!</v>
      </c>
      <c r="BV334" s="288" t="n">
        <f aca="false">BG334+BH334</f>
        <v>0</v>
      </c>
      <c r="BW334" s="346" t="n">
        <v>0</v>
      </c>
      <c r="BX334" s="346" t="n">
        <v>0</v>
      </c>
      <c r="BY334" s="346"/>
      <c r="BZ334" s="346" t="n">
        <v>0</v>
      </c>
      <c r="CA334" s="346" t="n">
        <v>0</v>
      </c>
    </row>
    <row r="335" customFormat="false" ht="13.8" hidden="false" customHeight="false" outlineLevel="0" collapsed="false">
      <c r="A335" s="226" t="s">
        <v>135</v>
      </c>
      <c r="B335" s="85" t="n">
        <v>43065</v>
      </c>
      <c r="C335" s="86" t="n">
        <v>65</v>
      </c>
      <c r="D335" s="214" t="n">
        <v>0.59</v>
      </c>
      <c r="E335" s="88" t="n">
        <v>80</v>
      </c>
      <c r="F335" s="88" t="n">
        <v>56</v>
      </c>
      <c r="G335" s="89" t="n">
        <v>4</v>
      </c>
      <c r="H335" s="89" t="n">
        <v>3</v>
      </c>
      <c r="I335" s="89" t="n">
        <v>4</v>
      </c>
      <c r="J335" s="89" t="n">
        <v>10</v>
      </c>
      <c r="K335" s="90" t="n">
        <v>19</v>
      </c>
      <c r="L335" s="90" t="n">
        <v>9</v>
      </c>
      <c r="M335" s="90" t="n">
        <v>17</v>
      </c>
      <c r="N335" s="90" t="n">
        <v>24</v>
      </c>
      <c r="O335" s="90" t="n">
        <v>1</v>
      </c>
      <c r="P335" s="90" t="n">
        <v>52</v>
      </c>
      <c r="Q335" s="90" t="n">
        <v>3694</v>
      </c>
      <c r="R335" s="91" t="n">
        <v>3635</v>
      </c>
      <c r="S335" s="91" t="n">
        <v>3596</v>
      </c>
      <c r="T335" s="92" t="n">
        <v>656</v>
      </c>
      <c r="U335" s="92" t="n">
        <v>682</v>
      </c>
      <c r="V335" s="89" t="n">
        <v>44</v>
      </c>
      <c r="W335" s="89" t="n">
        <v>0</v>
      </c>
      <c r="X335" s="89" t="n">
        <v>48</v>
      </c>
      <c r="Y335" s="89" t="n">
        <v>0</v>
      </c>
      <c r="Z335" s="89" t="n">
        <v>60</v>
      </c>
      <c r="AA335" s="88" t="n">
        <v>0</v>
      </c>
      <c r="AB335" s="93" t="n">
        <f aca="false">U335-T335+AY335</f>
        <v>35</v>
      </c>
      <c r="AC335" s="94" t="n">
        <f aca="false">T335-S335</f>
        <v>-2940</v>
      </c>
      <c r="AD335" s="88" t="n">
        <v>156</v>
      </c>
      <c r="AE335" s="95" t="n">
        <f aca="false">IF(AD335&gt;0, U335/(AD335*24),"no data")</f>
        <v>0.18215811965812</v>
      </c>
      <c r="AF335" s="96" t="n">
        <f aca="false">IF(Q335&gt;0,Q335/24,"no data")</f>
        <v>153.916666666667</v>
      </c>
      <c r="AG335" s="95" t="n">
        <f aca="false">IF(T335&gt;0,(T335/Q335),"no data")</f>
        <v>0.177585273416351</v>
      </c>
      <c r="AH335" s="97" t="n">
        <f aca="false">(1440-((V335*W335)+(X335*Y335)+(Z335*AA335))/(V335+X335+Z335))/1440</f>
        <v>1</v>
      </c>
      <c r="AI335" s="98" t="n">
        <f aca="false">IF(T335&gt;0,(1440-((W335*V335+AS335*AT335)+(Y335*X335+AU335*AV335)+(Z335*AA335+AW335*AX335))/(V335+X335+Z335))/1440,"no data")</f>
        <v>0.970668859649123</v>
      </c>
      <c r="AJ335" s="110" t="n">
        <v>2.066</v>
      </c>
      <c r="AK335" s="101" t="n">
        <v>141.69</v>
      </c>
      <c r="AL335" s="101" t="n">
        <f aca="false">AJ335*AK335</f>
        <v>292.73154</v>
      </c>
      <c r="AM335" s="110" t="n">
        <v>6.54</v>
      </c>
      <c r="AN335" s="88" t="n">
        <v>944</v>
      </c>
      <c r="AO335" s="103" t="n">
        <f aca="false">AM335*AN335</f>
        <v>6173.76</v>
      </c>
      <c r="AP335" s="104" t="n">
        <f aca="false">IF(T335&gt;0,((((AJ335*AK335)+(AM335*AN335))/(T335*1000))*1000000),"no data")</f>
        <v>9857.45661585366</v>
      </c>
      <c r="AQ335" s="101" t="n">
        <f aca="false">R335/24</f>
        <v>151.458333333333</v>
      </c>
      <c r="AR335" s="101"/>
      <c r="AS335" s="88" t="n">
        <v>24</v>
      </c>
      <c r="AT335" s="106" t="n">
        <v>48</v>
      </c>
      <c r="AU335" s="106" t="n">
        <v>18</v>
      </c>
      <c r="AV335" s="88" t="n">
        <v>146</v>
      </c>
      <c r="AW335" s="106" t="n">
        <v>16</v>
      </c>
      <c r="AX335" s="88" t="n">
        <v>165</v>
      </c>
      <c r="AY335" s="88" t="n">
        <v>9</v>
      </c>
      <c r="BA335" s="107" t="n">
        <v>193</v>
      </c>
      <c r="BB335" s="107" t="n">
        <v>276</v>
      </c>
      <c r="BC335" s="107" t="n">
        <v>213</v>
      </c>
      <c r="BD335" s="107" t="n">
        <f aca="false">BB335-BA335</f>
        <v>83</v>
      </c>
      <c r="BE335" s="107" t="n">
        <f aca="false">AP335</f>
        <v>9857.45661585366</v>
      </c>
      <c r="BF335" s="232" t="n">
        <f aca="false">BC335/24</f>
        <v>8.875</v>
      </c>
      <c r="BG335" s="109" t="n">
        <v>0.192</v>
      </c>
      <c r="BH335" s="110" t="n">
        <v>0.187</v>
      </c>
      <c r="BI335" s="111" t="n">
        <v>26</v>
      </c>
      <c r="BJ335" s="112" t="n">
        <v>5.55</v>
      </c>
      <c r="BK335" s="111" t="n">
        <v>6.65</v>
      </c>
      <c r="BL335" s="111" t="n">
        <v>6.05</v>
      </c>
      <c r="BM335" s="112" t="n">
        <v>1001.04</v>
      </c>
      <c r="BN335" s="111" t="n">
        <v>50.09</v>
      </c>
      <c r="BO335" s="113" t="n">
        <v>0.9303</v>
      </c>
      <c r="BP335" s="112" t="n">
        <v>88.57</v>
      </c>
      <c r="BQ335" s="111" t="n">
        <v>86</v>
      </c>
      <c r="BR335" s="39"/>
      <c r="BS335" s="107" t="n">
        <v>12640</v>
      </c>
      <c r="BT335" s="107" t="n">
        <v>12074</v>
      </c>
      <c r="BU335" s="116" t="n">
        <f aca="false">BT335-BS335</f>
        <v>-566</v>
      </c>
      <c r="BV335" s="161" t="n">
        <f aca="false">BG335+BH335</f>
        <v>0.379</v>
      </c>
      <c r="BW335" s="108" t="n">
        <v>2.43</v>
      </c>
      <c r="BX335" s="108" t="n">
        <v>2.55</v>
      </c>
      <c r="BY335" s="108"/>
      <c r="BZ335" s="108" t="n">
        <v>1.53</v>
      </c>
      <c r="CA335" s="108" t="n">
        <v>3.75</v>
      </c>
    </row>
    <row r="336" customFormat="false" ht="13.8" hidden="false" customHeight="false" outlineLevel="0" collapsed="false">
      <c r="A336" s="226"/>
      <c r="B336" s="85" t="n">
        <v>43066</v>
      </c>
      <c r="C336" s="86" t="n">
        <v>64.8</v>
      </c>
      <c r="D336" s="214" t="n">
        <v>0.618</v>
      </c>
      <c r="E336" s="88" t="n">
        <v>80</v>
      </c>
      <c r="F336" s="88" t="n">
        <v>53</v>
      </c>
      <c r="G336" s="89" t="n">
        <v>24</v>
      </c>
      <c r="H336" s="89" t="n">
        <v>0</v>
      </c>
      <c r="I336" s="89" t="n">
        <v>24</v>
      </c>
      <c r="J336" s="89" t="n">
        <v>0</v>
      </c>
      <c r="K336" s="90" t="n">
        <v>0</v>
      </c>
      <c r="L336" s="90" t="n">
        <v>0</v>
      </c>
      <c r="M336" s="90" t="n">
        <v>0</v>
      </c>
      <c r="N336" s="90" t="n">
        <v>0</v>
      </c>
      <c r="O336" s="90" t="n">
        <v>11</v>
      </c>
      <c r="P336" s="90" t="n">
        <v>6</v>
      </c>
      <c r="Q336" s="90" t="n">
        <v>3693</v>
      </c>
      <c r="R336" s="91" t="n">
        <v>3560</v>
      </c>
      <c r="S336" s="91" t="n">
        <v>3403</v>
      </c>
      <c r="T336" s="92" t="n">
        <v>3374</v>
      </c>
      <c r="U336" s="92" t="n">
        <v>3474</v>
      </c>
      <c r="V336" s="89" t="n">
        <v>45</v>
      </c>
      <c r="W336" s="89" t="n">
        <v>0</v>
      </c>
      <c r="X336" s="89" t="n">
        <v>48</v>
      </c>
      <c r="Y336" s="89" t="n">
        <v>0</v>
      </c>
      <c r="Z336" s="89" t="n">
        <v>60</v>
      </c>
      <c r="AA336" s="88" t="n">
        <v>0</v>
      </c>
      <c r="AB336" s="93" t="n">
        <f aca="false">U336-T336+AY336</f>
        <v>100</v>
      </c>
      <c r="AC336" s="94" t="n">
        <f aca="false">T336-S336</f>
        <v>-29</v>
      </c>
      <c r="AD336" s="88" t="n">
        <v>157</v>
      </c>
      <c r="AE336" s="95" t="n">
        <f aca="false">IF(AD336&gt;0, U336/(AD336*24),"no data")</f>
        <v>0.921974522292994</v>
      </c>
      <c r="AF336" s="96" t="n">
        <f aca="false">IF(Q336&gt;0,Q336/24,"no data")</f>
        <v>153.875</v>
      </c>
      <c r="AG336" s="95" t="n">
        <f aca="false">IF(T336&gt;0,(T336/Q336),"no data")</f>
        <v>0.913620362848632</v>
      </c>
      <c r="AH336" s="97" t="n">
        <f aca="false">(1440-((V336*W336)+(X336*Y336)+(Z336*AA336))/(V336+X336+Z336))/1440</f>
        <v>1</v>
      </c>
      <c r="AI336" s="98" t="n">
        <f aca="false">IF(T336&gt;0,(1440-((W336*V336+AS336*AT336)+(Y336*X336+AU336*AV336)+(Z336*AA336+AW336*AX336))/(V336+X336+Z336))/1440,"no data")</f>
        <v>0.947303921568627</v>
      </c>
      <c r="AJ336" s="110" t="n">
        <v>8.285</v>
      </c>
      <c r="AK336" s="101" t="n">
        <v>136.69</v>
      </c>
      <c r="AL336" s="101" t="n">
        <f aca="false">AJ336*AK336</f>
        <v>1132.47665</v>
      </c>
      <c r="AM336" s="110" t="n">
        <v>29.527</v>
      </c>
      <c r="AN336" s="88" t="n">
        <v>943</v>
      </c>
      <c r="AO336" s="103" t="n">
        <f aca="false">AM336*AN336</f>
        <v>27843.961</v>
      </c>
      <c r="AP336" s="104" t="n">
        <f aca="false">IF(T336&gt;0,((((AJ336*AK336)+(AM336*AN336))/(T336*1000))*1000000),"no data")</f>
        <v>8588.15579430943</v>
      </c>
      <c r="AQ336" s="101" t="n">
        <f aca="false">R336/24</f>
        <v>148.333333333333</v>
      </c>
      <c r="AR336" s="101"/>
      <c r="AS336" s="88" t="n">
        <v>0</v>
      </c>
      <c r="AT336" s="106" t="n">
        <v>0</v>
      </c>
      <c r="AU336" s="106" t="n">
        <v>0</v>
      </c>
      <c r="AV336" s="88" t="n">
        <v>0</v>
      </c>
      <c r="AW336" s="106" t="n">
        <v>15</v>
      </c>
      <c r="AX336" s="88" t="n">
        <v>774</v>
      </c>
      <c r="AY336" s="88" t="n">
        <v>0</v>
      </c>
      <c r="BA336" s="107" t="n">
        <v>1083</v>
      </c>
      <c r="BB336" s="107" t="n">
        <v>1151</v>
      </c>
      <c r="BC336" s="107" t="n">
        <v>1240</v>
      </c>
      <c r="BD336" s="107" t="n">
        <f aca="false">BB336-BA336</f>
        <v>68</v>
      </c>
      <c r="BE336" s="107" t="n">
        <f aca="false">AP336</f>
        <v>8588.15579430943</v>
      </c>
      <c r="BF336" s="232" t="n">
        <f aca="false">BC336/24</f>
        <v>51.6666666666667</v>
      </c>
      <c r="BG336" s="109" t="n">
        <v>1.069</v>
      </c>
      <c r="BH336" s="110" t="n">
        <v>1.059</v>
      </c>
      <c r="BI336" s="111" t="n">
        <v>26</v>
      </c>
      <c r="BJ336" s="111" t="n">
        <v>28.69</v>
      </c>
      <c r="BK336" s="112" t="n">
        <v>24.77</v>
      </c>
      <c r="BL336" s="111" t="n">
        <v>24.85</v>
      </c>
      <c r="BM336" s="112" t="n">
        <v>998.71</v>
      </c>
      <c r="BN336" s="111" t="n">
        <v>50.09</v>
      </c>
      <c r="BO336" s="113" t="n">
        <v>0.9324</v>
      </c>
      <c r="BP336" s="107" t="n">
        <v>91.16</v>
      </c>
      <c r="BQ336" s="111" t="n">
        <v>85.74</v>
      </c>
      <c r="BR336" s="39"/>
      <c r="BS336" s="107" t="n">
        <v>12453</v>
      </c>
      <c r="BT336" s="107" t="n">
        <v>11910</v>
      </c>
      <c r="BU336" s="116" t="n">
        <f aca="false">BT336-BS336</f>
        <v>-543</v>
      </c>
      <c r="BV336" s="161" t="n">
        <f aca="false">BG336+BH336</f>
        <v>2.128</v>
      </c>
      <c r="BW336" s="108" t="n">
        <v>11.25</v>
      </c>
      <c r="BX336" s="108" t="n">
        <v>11.17</v>
      </c>
      <c r="BY336" s="108"/>
      <c r="BZ336" s="108" t="n">
        <v>15.5</v>
      </c>
      <c r="CA336" s="108" t="n">
        <v>4.63</v>
      </c>
    </row>
    <row r="337" customFormat="false" ht="13.8" hidden="false" customHeight="false" outlineLevel="0" collapsed="false">
      <c r="A337" s="226"/>
      <c r="B337" s="85" t="n">
        <v>43067</v>
      </c>
      <c r="C337" s="86" t="n">
        <v>66.1</v>
      </c>
      <c r="D337" s="214" t="n">
        <v>0.566</v>
      </c>
      <c r="E337" s="88" t="n">
        <v>82</v>
      </c>
      <c r="F337" s="88" t="n">
        <v>55</v>
      </c>
      <c r="G337" s="89" t="n">
        <v>24</v>
      </c>
      <c r="H337" s="89" t="n">
        <v>0</v>
      </c>
      <c r="I337" s="89" t="n">
        <v>24</v>
      </c>
      <c r="J337" s="89" t="n">
        <v>0</v>
      </c>
      <c r="K337" s="90" t="n">
        <v>0</v>
      </c>
      <c r="L337" s="90" t="n">
        <v>0</v>
      </c>
      <c r="M337" s="90" t="n">
        <v>0</v>
      </c>
      <c r="N337" s="90" t="n">
        <v>0</v>
      </c>
      <c r="O337" s="90" t="n">
        <v>24</v>
      </c>
      <c r="P337" s="90" t="n">
        <v>0</v>
      </c>
      <c r="Q337" s="90" t="n">
        <v>3690</v>
      </c>
      <c r="R337" s="91" t="n">
        <v>3662</v>
      </c>
      <c r="S337" s="91" t="n">
        <v>3662</v>
      </c>
      <c r="T337" s="92" t="n">
        <v>3593</v>
      </c>
      <c r="U337" s="92" t="n">
        <v>3703</v>
      </c>
      <c r="V337" s="89" t="n">
        <v>45</v>
      </c>
      <c r="W337" s="89" t="n">
        <v>0</v>
      </c>
      <c r="X337" s="89" t="n">
        <v>47</v>
      </c>
      <c r="Y337" s="89" t="n">
        <v>0</v>
      </c>
      <c r="Z337" s="89" t="n">
        <v>62</v>
      </c>
      <c r="AA337" s="88" t="n">
        <v>0</v>
      </c>
      <c r="AB337" s="93" t="n">
        <f aca="false">U337-T337+AY337</f>
        <v>110</v>
      </c>
      <c r="AC337" s="94" t="n">
        <f aca="false">T337-S337</f>
        <v>-69</v>
      </c>
      <c r="AD337" s="88" t="n">
        <v>157</v>
      </c>
      <c r="AE337" s="95" t="n">
        <f aca="false">IF(AD337&gt;0, U337/(AD337*24),"no data")</f>
        <v>0.982749469214437</v>
      </c>
      <c r="AF337" s="96" t="n">
        <f aca="false">IF(Q337&gt;0,Q337/24,"no data")</f>
        <v>153.75</v>
      </c>
      <c r="AG337" s="95" t="n">
        <f aca="false">IF(T337&gt;0,(T337/Q337),"no data")</f>
        <v>0.973712737127371</v>
      </c>
      <c r="AH337" s="97" t="n">
        <f aca="false">(1440-((V337*W337)+(X337*Y337)+(Z337*AA337))/(V337+X337+Z337))/1440</f>
        <v>1</v>
      </c>
      <c r="AI337" s="98" t="n">
        <f aca="false">IF(T337&gt;0,(1440-((W337*V337+AS337*AT337)+(Y337*X337+AU337*AV337)+(Z337*AA337+AW337*AX337))/(V337+X337+Z337))/1440,"no data")</f>
        <v>1</v>
      </c>
      <c r="AJ337" s="110" t="n">
        <v>8.09</v>
      </c>
      <c r="AK337" s="101" t="n">
        <v>134.51</v>
      </c>
      <c r="AL337" s="101" t="n">
        <f aca="false">AJ337*AK337</f>
        <v>1088.1859</v>
      </c>
      <c r="AM337" s="110" t="n">
        <v>31.915</v>
      </c>
      <c r="AN337" s="88" t="n">
        <v>946</v>
      </c>
      <c r="AO337" s="103" t="n">
        <f aca="false">AM337*AN337</f>
        <v>30191.59</v>
      </c>
      <c r="AP337" s="104" t="n">
        <f aca="false">IF(T337&gt;0,((((AJ337*AK337)+(AM337*AN337))/(T337*1000))*1000000),"no data")</f>
        <v>8705.7544948511</v>
      </c>
      <c r="AQ337" s="101" t="n">
        <f aca="false">R337/24</f>
        <v>152.583333333333</v>
      </c>
      <c r="AR337" s="101"/>
      <c r="AS337" s="88" t="n">
        <v>0</v>
      </c>
      <c r="AT337" s="106" t="n">
        <v>0</v>
      </c>
      <c r="AU337" s="106" t="n">
        <v>0</v>
      </c>
      <c r="AV337" s="88" t="n">
        <v>0</v>
      </c>
      <c r="AW337" s="106" t="n">
        <v>0</v>
      </c>
      <c r="AX337" s="88" t="n">
        <v>0</v>
      </c>
      <c r="AY337" s="88" t="n">
        <v>0</v>
      </c>
      <c r="BA337" s="107" t="n">
        <v>1081</v>
      </c>
      <c r="BB337" s="107" t="n">
        <v>1138</v>
      </c>
      <c r="BC337" s="107" t="n">
        <v>1484</v>
      </c>
      <c r="BD337" s="107" t="n">
        <f aca="false">BB337-BA337</f>
        <v>57</v>
      </c>
      <c r="BE337" s="107" t="n">
        <f aca="false">AP337</f>
        <v>8705.7544948511</v>
      </c>
      <c r="BF337" s="232" t="n">
        <f aca="false">BC337/24</f>
        <v>61.8333333333333</v>
      </c>
      <c r="BG337" s="109" t="n">
        <v>2.291</v>
      </c>
      <c r="BH337" s="110" t="n">
        <v>2.288</v>
      </c>
      <c r="BI337" s="111" t="n">
        <v>26</v>
      </c>
      <c r="BJ337" s="112" t="n">
        <v>28.64</v>
      </c>
      <c r="BK337" s="111" t="n">
        <v>24.97</v>
      </c>
      <c r="BL337" s="111" t="n">
        <v>24.36</v>
      </c>
      <c r="BM337" s="112" t="n">
        <v>995.1</v>
      </c>
      <c r="BN337" s="111" t="n">
        <v>50.07</v>
      </c>
      <c r="BO337" s="113" t="n">
        <v>0.9331</v>
      </c>
      <c r="BP337" s="112" t="n">
        <v>91.49</v>
      </c>
      <c r="BQ337" s="111" t="n">
        <v>85.38</v>
      </c>
      <c r="BR337" s="39"/>
      <c r="BS337" s="107" t="n">
        <v>12456</v>
      </c>
      <c r="BT337" s="107" t="n">
        <v>12072</v>
      </c>
      <c r="BU337" s="116" t="n">
        <f aca="false">BT337-BS337</f>
        <v>-384</v>
      </c>
      <c r="BV337" s="161" t="n">
        <f aca="false">BG337+BH337</f>
        <v>4.579</v>
      </c>
      <c r="BW337" s="108" t="n">
        <v>24</v>
      </c>
      <c r="BX337" s="108" t="n">
        <v>24</v>
      </c>
      <c r="BY337" s="108"/>
      <c r="BZ337" s="108" t="n">
        <v>15.8</v>
      </c>
      <c r="CA337" s="108" t="n">
        <v>4.25</v>
      </c>
    </row>
    <row r="338" customFormat="false" ht="13.8" hidden="false" customHeight="false" outlineLevel="0" collapsed="false">
      <c r="A338" s="226"/>
      <c r="B338" s="85" t="n">
        <v>43068</v>
      </c>
      <c r="C338" s="86" t="n">
        <v>66.95</v>
      </c>
      <c r="D338" s="214" t="n">
        <v>0.5547</v>
      </c>
      <c r="E338" s="88" t="n">
        <v>81</v>
      </c>
      <c r="F338" s="88" t="n">
        <v>56</v>
      </c>
      <c r="G338" s="89" t="n">
        <v>24</v>
      </c>
      <c r="H338" s="89" t="n">
        <v>0</v>
      </c>
      <c r="I338" s="89" t="n">
        <v>24</v>
      </c>
      <c r="J338" s="89" t="n">
        <v>0</v>
      </c>
      <c r="K338" s="90" t="n">
        <v>0</v>
      </c>
      <c r="L338" s="90" t="n">
        <v>0</v>
      </c>
      <c r="M338" s="90" t="n">
        <v>0</v>
      </c>
      <c r="N338" s="90" t="n">
        <v>0</v>
      </c>
      <c r="O338" s="90" t="n">
        <v>24</v>
      </c>
      <c r="P338" s="90" t="n">
        <v>0</v>
      </c>
      <c r="Q338" s="90" t="n">
        <v>3687</v>
      </c>
      <c r="R338" s="91" t="n">
        <v>3674</v>
      </c>
      <c r="S338" s="91" t="n">
        <v>3674</v>
      </c>
      <c r="T338" s="92" t="n">
        <v>3620</v>
      </c>
      <c r="U338" s="92" t="n">
        <v>3729</v>
      </c>
      <c r="V338" s="89" t="n">
        <v>46</v>
      </c>
      <c r="W338" s="89" t="n">
        <v>0</v>
      </c>
      <c r="X338" s="89" t="n">
        <v>48</v>
      </c>
      <c r="Y338" s="89" t="n">
        <v>0</v>
      </c>
      <c r="Z338" s="89" t="n">
        <v>62</v>
      </c>
      <c r="AA338" s="88" t="n">
        <v>0</v>
      </c>
      <c r="AB338" s="93" t="n">
        <f aca="false">U338-T338+AY338</f>
        <v>109</v>
      </c>
      <c r="AC338" s="94" t="n">
        <f aca="false">T338-S338</f>
        <v>-54</v>
      </c>
      <c r="AD338" s="88" t="n">
        <v>161</v>
      </c>
      <c r="AE338" s="95" t="n">
        <f aca="false">IF(AD338&gt;0, U338/(AD338*24),"no data")</f>
        <v>0.965062111801242</v>
      </c>
      <c r="AF338" s="96" t="n">
        <f aca="false">IF(Q338&gt;0,Q338/24,"no data")</f>
        <v>153.625</v>
      </c>
      <c r="AG338" s="95" t="n">
        <f aca="false">IF(T338&gt;0,(T338/Q338),"no data")</f>
        <v>0.981828044480607</v>
      </c>
      <c r="AH338" s="97" t="n">
        <f aca="false">(1440-((V338*W338)+(X338*Y338)+(Z338*AA338))/(V338+X338+Z338))/1440</f>
        <v>1</v>
      </c>
      <c r="AI338" s="98" t="n">
        <f aca="false">IF(T338&gt;0,(1440-((W338*V338+AS338*AT338)+(Y338*X338+AU338*AV338)+(Z338*AA338+AW338*AX338))/(V338+X338+Z338))/1440,"no data")</f>
        <v>1</v>
      </c>
      <c r="AJ338" s="110" t="n">
        <v>8.425</v>
      </c>
      <c r="AK338" s="101" t="n">
        <v>133.98</v>
      </c>
      <c r="AL338" s="101" t="n">
        <f aca="false">AJ338*AK338</f>
        <v>1128.7815</v>
      </c>
      <c r="AM338" s="110" t="n">
        <v>32.059</v>
      </c>
      <c r="AN338" s="88" t="n">
        <v>951</v>
      </c>
      <c r="AO338" s="103" t="n">
        <f aca="false">AM338*AN338</f>
        <v>30488.109</v>
      </c>
      <c r="AP338" s="104" t="n">
        <f aca="false">IF(T338&gt;0,((((AJ338*AK338)+(AM338*AN338))/(T338*1000))*1000000),"no data")</f>
        <v>8733.9476519337</v>
      </c>
      <c r="AQ338" s="101" t="n">
        <f aca="false">R338/24</f>
        <v>153.083333333333</v>
      </c>
      <c r="AR338" s="101"/>
      <c r="AS338" s="88" t="n">
        <v>0</v>
      </c>
      <c r="AT338" s="106" t="n">
        <v>0</v>
      </c>
      <c r="AU338" s="106" t="n">
        <v>0</v>
      </c>
      <c r="AV338" s="88" t="n">
        <v>0</v>
      </c>
      <c r="AW338" s="106" t="n">
        <v>0</v>
      </c>
      <c r="AX338" s="88" t="n">
        <v>0</v>
      </c>
      <c r="AY338" s="88" t="n">
        <v>0</v>
      </c>
      <c r="BA338" s="107" t="n">
        <v>1098</v>
      </c>
      <c r="BB338" s="107" t="n">
        <v>1139</v>
      </c>
      <c r="BC338" s="107" t="n">
        <v>1492</v>
      </c>
      <c r="BD338" s="107" t="n">
        <f aca="false">BB338-BA338</f>
        <v>41</v>
      </c>
      <c r="BE338" s="107" t="n">
        <f aca="false">AP338</f>
        <v>8733.9476519337</v>
      </c>
      <c r="BF338" s="232" t="n">
        <f aca="false">BC338/24</f>
        <v>62.1666666666667</v>
      </c>
      <c r="BG338" s="109" t="n">
        <v>2.32</v>
      </c>
      <c r="BH338" s="110" t="n">
        <v>2.32</v>
      </c>
      <c r="BI338" s="111" t="n">
        <v>27.25</v>
      </c>
      <c r="BJ338" s="112" t="n">
        <v>28.85</v>
      </c>
      <c r="BK338" s="111" t="n">
        <v>25.17</v>
      </c>
      <c r="BL338" s="111" t="n">
        <v>24.39</v>
      </c>
      <c r="BM338" s="112" t="n">
        <v>997.4</v>
      </c>
      <c r="BN338" s="111" t="n">
        <v>50.01</v>
      </c>
      <c r="BO338" s="122" t="n">
        <v>0.9334</v>
      </c>
      <c r="BP338" s="111" t="n">
        <v>93.18</v>
      </c>
      <c r="BQ338" s="111" t="n">
        <v>85.21</v>
      </c>
      <c r="BR338" s="39"/>
      <c r="BS338" s="107" t="n">
        <v>12356</v>
      </c>
      <c r="BT338" s="107" t="n">
        <v>12130</v>
      </c>
      <c r="BU338" s="116" t="n">
        <f aca="false">BT338-BS338</f>
        <v>-226</v>
      </c>
      <c r="BV338" s="161" t="n">
        <f aca="false">BG338+BH338</f>
        <v>4.64</v>
      </c>
      <c r="BW338" s="108" t="n">
        <v>24</v>
      </c>
      <c r="BX338" s="108" t="n">
        <v>24</v>
      </c>
      <c r="BY338" s="108"/>
      <c r="BZ338" s="108" t="n">
        <v>19.35</v>
      </c>
      <c r="CA338" s="108" t="n">
        <v>6.35</v>
      </c>
    </row>
    <row r="339" customFormat="false" ht="13.8" hidden="false" customHeight="false" outlineLevel="0" collapsed="false">
      <c r="A339" s="226"/>
      <c r="B339" s="85" t="n">
        <v>43069</v>
      </c>
      <c r="C339" s="86" t="n">
        <v>66.58</v>
      </c>
      <c r="D339" s="214" t="n">
        <v>0.5437</v>
      </c>
      <c r="E339" s="88" t="n">
        <v>80</v>
      </c>
      <c r="F339" s="88" t="n">
        <v>58</v>
      </c>
      <c r="G339" s="89" t="n">
        <v>15</v>
      </c>
      <c r="H339" s="89" t="n">
        <v>22</v>
      </c>
      <c r="I339" s="89" t="n">
        <v>19</v>
      </c>
      <c r="J339" s="89" t="n">
        <v>34</v>
      </c>
      <c r="K339" s="90" t="n">
        <v>0</v>
      </c>
      <c r="L339" s="90" t="n">
        <v>0</v>
      </c>
      <c r="M339" s="90" t="n">
        <v>0</v>
      </c>
      <c r="N339" s="90" t="n">
        <v>0</v>
      </c>
      <c r="O339" s="90" t="n">
        <v>4</v>
      </c>
      <c r="P339" s="90" t="n">
        <v>30</v>
      </c>
      <c r="Q339" s="90" t="n">
        <v>3690</v>
      </c>
      <c r="R339" s="91" t="n">
        <v>3241</v>
      </c>
      <c r="S339" s="91" t="n">
        <v>3241</v>
      </c>
      <c r="T339" s="92" t="n">
        <v>2515</v>
      </c>
      <c r="U339" s="92" t="n">
        <v>2591</v>
      </c>
      <c r="V339" s="89" t="n">
        <v>45</v>
      </c>
      <c r="W339" s="89" t="n">
        <v>453</v>
      </c>
      <c r="X339" s="89" t="n">
        <v>48</v>
      </c>
      <c r="Y339" s="89" t="n">
        <v>248</v>
      </c>
      <c r="Z339" s="89" t="n">
        <v>62</v>
      </c>
      <c r="AA339" s="88" t="n">
        <v>249</v>
      </c>
      <c r="AB339" s="93" t="n">
        <f aca="false">U339-T339+AY339</f>
        <v>80</v>
      </c>
      <c r="AC339" s="94" t="n">
        <f aca="false">T339-S339</f>
        <v>-726</v>
      </c>
      <c r="AD339" s="88" t="n">
        <v>154</v>
      </c>
      <c r="AE339" s="95" t="n">
        <f aca="false">IF(AD339&gt;0, U339/(AD339*24),"no data")</f>
        <v>0.701028138528138</v>
      </c>
      <c r="AF339" s="96" t="n">
        <f aca="false">IF(Q339&gt;0,Q339/24,"no data")</f>
        <v>153.75</v>
      </c>
      <c r="AG339" s="95" t="n">
        <f aca="false">IF(T339&gt;0,(T339/Q339),"no data")</f>
        <v>0.681571815718157</v>
      </c>
      <c r="AH339" s="97" t="n">
        <f aca="false">(1440-((V339*W339)+(X339*Y339)+(Z339*AA339))/(V339+X339+Z339))/1440</f>
        <v>0.78616935483871</v>
      </c>
      <c r="AI339" s="98" t="n">
        <f aca="false">IF(T339&gt;0,(1440-((W339*V339+AS339*AT339)+(Y339*X339+AU339*AV339)+(Z339*AA339+AW339*AX339))/(V339+X339+Z339))/1440,"no data")</f>
        <v>0.700524193548387</v>
      </c>
      <c r="AJ339" s="110" t="n">
        <v>7.3</v>
      </c>
      <c r="AK339" s="101" t="n">
        <v>132.58</v>
      </c>
      <c r="AL339" s="101" t="n">
        <f aca="false">AJ339*AK339</f>
        <v>967.834</v>
      </c>
      <c r="AM339" s="110" t="n">
        <v>21.94</v>
      </c>
      <c r="AN339" s="88" t="n">
        <v>947</v>
      </c>
      <c r="AO339" s="103" t="n">
        <f aca="false">AM339*AN339</f>
        <v>20777.18</v>
      </c>
      <c r="AP339" s="104" t="n">
        <f aca="false">IF(T339&gt;0,((((AJ339*AK339)+(AM339*AN339))/(T339*1000))*1000000),"no data")</f>
        <v>8646.12882703777</v>
      </c>
      <c r="AQ339" s="101" t="n">
        <f aca="false">R339/24</f>
        <v>135.041666666667</v>
      </c>
      <c r="AR339" s="101"/>
      <c r="AS339" s="88" t="n">
        <v>18</v>
      </c>
      <c r="AT339" s="106" t="n">
        <v>70</v>
      </c>
      <c r="AU339" s="106" t="n">
        <v>21</v>
      </c>
      <c r="AV339" s="88" t="n">
        <v>17</v>
      </c>
      <c r="AW339" s="106" t="n">
        <v>19</v>
      </c>
      <c r="AX339" s="88" t="n">
        <v>921</v>
      </c>
      <c r="AY339" s="88" t="n">
        <v>4</v>
      </c>
      <c r="BA339" s="107" t="n">
        <v>721</v>
      </c>
      <c r="BB339" s="107" t="n">
        <v>933</v>
      </c>
      <c r="BC339" s="107" t="n">
        <v>937</v>
      </c>
      <c r="BD339" s="107" t="n">
        <f aca="false">BB339-BA339</f>
        <v>212</v>
      </c>
      <c r="BE339" s="107" t="n">
        <f aca="false">AP339</f>
        <v>8646.12882703777</v>
      </c>
      <c r="BF339" s="232" t="n">
        <f aca="false">BC339/24</f>
        <v>39.0416666666667</v>
      </c>
      <c r="BG339" s="109" t="n">
        <v>0.427</v>
      </c>
      <c r="BH339" s="110" t="n">
        <v>1.177</v>
      </c>
      <c r="BI339" s="111" t="n">
        <v>28</v>
      </c>
      <c r="BJ339" s="112" t="n">
        <v>19.3</v>
      </c>
      <c r="BK339" s="112" t="n">
        <v>20.23</v>
      </c>
      <c r="BL339" s="112" t="n">
        <v>21.89</v>
      </c>
      <c r="BM339" s="112" t="n">
        <v>998.25</v>
      </c>
      <c r="BN339" s="111" t="n">
        <v>50.07</v>
      </c>
      <c r="BO339" s="113" t="n">
        <v>0.9351</v>
      </c>
      <c r="BP339" s="108" t="n">
        <v>95.11</v>
      </c>
      <c r="BQ339" s="108" t="n">
        <v>84.88</v>
      </c>
      <c r="BR339" s="39"/>
      <c r="BS339" s="107" t="n">
        <v>12322</v>
      </c>
      <c r="BT339" s="107" t="n">
        <v>12073</v>
      </c>
      <c r="BU339" s="116" t="n">
        <f aca="false">BT339-BS339</f>
        <v>-249</v>
      </c>
      <c r="BV339" s="161" t="n">
        <f aca="false">BG339+BH339</f>
        <v>1.604</v>
      </c>
      <c r="BW339" s="108" t="n">
        <v>6.55</v>
      </c>
      <c r="BX339" s="108" t="n">
        <v>18.73</v>
      </c>
      <c r="BY339" s="108"/>
      <c r="BZ339" s="108" t="n">
        <v>10.9</v>
      </c>
      <c r="CA339" s="108" t="n">
        <v>9.65</v>
      </c>
    </row>
    <row r="340" customFormat="false" ht="13.8" hidden="false" customHeight="false" outlineLevel="0" collapsed="false">
      <c r="A340" s="226"/>
      <c r="B340" s="85" t="n">
        <v>43070</v>
      </c>
      <c r="C340" s="86" t="n">
        <v>64</v>
      </c>
      <c r="D340" s="214" t="n">
        <v>0.62</v>
      </c>
      <c r="E340" s="88" t="n">
        <v>82</v>
      </c>
      <c r="F340" s="88" t="n">
        <v>54</v>
      </c>
      <c r="G340" s="89" t="n">
        <v>0</v>
      </c>
      <c r="H340" s="89" t="n">
        <v>0</v>
      </c>
      <c r="I340" s="89" t="n">
        <v>0</v>
      </c>
      <c r="J340" s="89" t="n">
        <v>0</v>
      </c>
      <c r="K340" s="90" t="n">
        <v>0</v>
      </c>
      <c r="L340" s="90" t="n">
        <v>0</v>
      </c>
      <c r="M340" s="90" t="n">
        <v>0</v>
      </c>
      <c r="N340" s="90" t="n">
        <v>0</v>
      </c>
      <c r="O340" s="90" t="n">
        <v>0</v>
      </c>
      <c r="P340" s="90" t="n">
        <v>0</v>
      </c>
      <c r="Q340" s="90" t="n">
        <v>3701</v>
      </c>
      <c r="R340" s="91" t="n">
        <v>3669</v>
      </c>
      <c r="S340" s="91" t="n">
        <v>3669</v>
      </c>
      <c r="T340" s="92" t="n">
        <v>0</v>
      </c>
      <c r="U340" s="92" t="n">
        <v>0</v>
      </c>
      <c r="V340" s="89" t="n">
        <v>45</v>
      </c>
      <c r="W340" s="89" t="n">
        <v>1440</v>
      </c>
      <c r="X340" s="89" t="n">
        <v>48</v>
      </c>
      <c r="Y340" s="89" t="n">
        <v>1440</v>
      </c>
      <c r="Z340" s="89" t="n">
        <v>60</v>
      </c>
      <c r="AA340" s="88" t="n">
        <v>1440</v>
      </c>
      <c r="AB340" s="93" t="n">
        <f aca="false">U340-T340+AY340</f>
        <v>14</v>
      </c>
      <c r="AC340" s="94" t="n">
        <f aca="false">T340-S340</f>
        <v>-3669</v>
      </c>
      <c r="AD340" s="88" t="n">
        <v>0</v>
      </c>
      <c r="AE340" s="95" t="str">
        <f aca="false">IF(AD340&gt;0, U340/(AD340*24),"no data")</f>
        <v>no data</v>
      </c>
      <c r="AF340" s="96" t="n">
        <f aca="false">IF(Q340&gt;0,Q340/24,"no data")</f>
        <v>154.208333333333</v>
      </c>
      <c r="AG340" s="95" t="str">
        <f aca="false">IF(T340&gt;0,(T340/Q340),"no data")</f>
        <v>no data</v>
      </c>
      <c r="AH340" s="97" t="n">
        <f aca="false">(1440-((V340*W340)+(X340*Y340)+(Z340*AA340))/(V340+X340+Z340))/1440</f>
        <v>0</v>
      </c>
      <c r="AI340" s="98" t="str">
        <f aca="false">IF(T340&gt;0,(1440-((W340*V340+AS340*AT340)+(Y340*X340+AU340*AV340)+(Z340*AA340+AW340*AX340))/(V340+X340+Z340))/1440,"no data")</f>
        <v>no data</v>
      </c>
      <c r="AJ340" s="99" t="n">
        <v>0</v>
      </c>
      <c r="AK340" s="100" t="n">
        <v>0</v>
      </c>
      <c r="AL340" s="101" t="n">
        <f aca="false">AJ340*AK340</f>
        <v>0</v>
      </c>
      <c r="AM340" s="99" t="n">
        <v>0</v>
      </c>
      <c r="AN340" s="102" t="n">
        <v>0</v>
      </c>
      <c r="AO340" s="103" t="n">
        <f aca="false">AM340*AN340</f>
        <v>0</v>
      </c>
      <c r="AP340" s="104" t="str">
        <f aca="false">IF(T340&gt;0,((((AJ340*AK340)+(AM340*AN340))/(T340*1000))*1000000),"no data")</f>
        <v>no data</v>
      </c>
      <c r="AQ340" s="101" t="n">
        <f aca="false">R340/24</f>
        <v>152.875</v>
      </c>
      <c r="AR340" s="101"/>
      <c r="AS340" s="88" t="n">
        <v>0</v>
      </c>
      <c r="AT340" s="106" t="n">
        <v>0</v>
      </c>
      <c r="AU340" s="106" t="n">
        <v>0</v>
      </c>
      <c r="AV340" s="88" t="n">
        <v>0</v>
      </c>
      <c r="AW340" s="106" t="n">
        <v>0</v>
      </c>
      <c r="AX340" s="88" t="n">
        <v>0</v>
      </c>
      <c r="AY340" s="88" t="n">
        <v>14</v>
      </c>
      <c r="BA340" s="107" t="n">
        <v>0</v>
      </c>
      <c r="BB340" s="107" t="n">
        <v>0</v>
      </c>
      <c r="BC340" s="107" t="n">
        <v>0</v>
      </c>
      <c r="BD340" s="107" t="n">
        <f aca="false">BB340-BA340</f>
        <v>0</v>
      </c>
      <c r="BE340" s="107" t="str">
        <f aca="false">AP340</f>
        <v>no data</v>
      </c>
      <c r="BF340" s="232" t="n">
        <f aca="false">BC340/24</f>
        <v>0</v>
      </c>
      <c r="BG340" s="109" t="n">
        <v>0</v>
      </c>
      <c r="BH340" s="110" t="n">
        <v>0</v>
      </c>
      <c r="BI340" s="111" t="n">
        <v>0</v>
      </c>
      <c r="BJ340" s="112" t="n">
        <v>0</v>
      </c>
      <c r="BK340" s="112" t="n">
        <v>0</v>
      </c>
      <c r="BL340" s="112" t="n">
        <v>0</v>
      </c>
      <c r="BM340" s="289" t="n">
        <v>996.9</v>
      </c>
      <c r="BN340" s="111" t="n">
        <v>50.1</v>
      </c>
      <c r="BO340" s="113" t="n">
        <v>0</v>
      </c>
      <c r="BP340" s="108" t="n">
        <v>0</v>
      </c>
      <c r="BQ340" s="108" t="n">
        <v>0</v>
      </c>
      <c r="BR340" s="39"/>
      <c r="BS340" s="107" t="n">
        <v>0</v>
      </c>
      <c r="BT340" s="107" t="n">
        <v>0</v>
      </c>
      <c r="BU340" s="116" t="n">
        <f aca="false">BT340-BS340</f>
        <v>0</v>
      </c>
      <c r="BV340" s="161" t="n">
        <f aca="false">BG340+BH340</f>
        <v>0</v>
      </c>
      <c r="BW340" s="233" t="n">
        <v>0</v>
      </c>
      <c r="BX340" s="233" t="n">
        <v>0</v>
      </c>
      <c r="BY340" s="233"/>
      <c r="BZ340" s="108" t="n">
        <v>0</v>
      </c>
      <c r="CA340" s="108" t="n">
        <v>0</v>
      </c>
    </row>
    <row r="341" customFormat="false" ht="13.8" hidden="false" customHeight="false" outlineLevel="0" collapsed="false">
      <c r="A341" s="226"/>
      <c r="B341" s="85" t="n">
        <v>43071</v>
      </c>
      <c r="C341" s="86" t="n">
        <v>63.8</v>
      </c>
      <c r="D341" s="214" t="n">
        <v>0.581</v>
      </c>
      <c r="E341" s="88" t="n">
        <v>82</v>
      </c>
      <c r="F341" s="88" t="n">
        <v>53</v>
      </c>
      <c r="G341" s="89" t="n">
        <v>0</v>
      </c>
      <c r="H341" s="89" t="n">
        <v>0</v>
      </c>
      <c r="I341" s="89" t="n">
        <v>0</v>
      </c>
      <c r="J341" s="89" t="n">
        <v>0</v>
      </c>
      <c r="K341" s="90" t="n">
        <v>0</v>
      </c>
      <c r="L341" s="90" t="n">
        <v>0</v>
      </c>
      <c r="M341" s="90" t="n">
        <v>0</v>
      </c>
      <c r="N341" s="90" t="n">
        <v>0</v>
      </c>
      <c r="O341" s="90" t="n">
        <v>0</v>
      </c>
      <c r="P341" s="90" t="n">
        <v>0</v>
      </c>
      <c r="Q341" s="90" t="n">
        <v>3702</v>
      </c>
      <c r="R341" s="91" t="n">
        <v>3669</v>
      </c>
      <c r="S341" s="91" t="n">
        <v>3669</v>
      </c>
      <c r="T341" s="92" t="n">
        <v>0</v>
      </c>
      <c r="U341" s="92" t="n">
        <v>0</v>
      </c>
      <c r="V341" s="89" t="n">
        <v>45</v>
      </c>
      <c r="W341" s="89" t="n">
        <v>1440</v>
      </c>
      <c r="X341" s="89" t="n">
        <v>48</v>
      </c>
      <c r="Y341" s="89" t="n">
        <v>1440</v>
      </c>
      <c r="Z341" s="89" t="n">
        <v>60</v>
      </c>
      <c r="AA341" s="88" t="n">
        <v>1440</v>
      </c>
      <c r="AB341" s="93" t="n">
        <f aca="false">U341-T341+AY341</f>
        <v>12</v>
      </c>
      <c r="AC341" s="94" t="n">
        <f aca="false">T341-S341</f>
        <v>-3669</v>
      </c>
      <c r="AD341" s="88" t="n">
        <v>0</v>
      </c>
      <c r="AE341" s="95" t="str">
        <f aca="false">IF(AD341&gt;0, U341/(AD341*24),"no data")</f>
        <v>no data</v>
      </c>
      <c r="AF341" s="96" t="n">
        <f aca="false">IF(Q341&gt;0,Q341/24,"no data")</f>
        <v>154.25</v>
      </c>
      <c r="AG341" s="95" t="str">
        <f aca="false">IF(T341&gt;0,(T341/Q341),"no data")</f>
        <v>no data</v>
      </c>
      <c r="AH341" s="97" t="n">
        <f aca="false">(1440-((V341*W341)+(X341*Y341)+(Z341*AA341))/(V341+X341+Z341))/1440</f>
        <v>0</v>
      </c>
      <c r="AI341" s="98" t="str">
        <f aca="false">IF(T341&gt;0,(1440-((W341*V341+AS341*AT341)+(Y341*X341+AU341*AV341)+(Z341*AA341+AW341*AX341))/(V341+X341+Z341))/1440,"no data")</f>
        <v>no data</v>
      </c>
      <c r="AJ341" s="117" t="n">
        <v>0</v>
      </c>
      <c r="AK341" s="118" t="n">
        <v>0</v>
      </c>
      <c r="AL341" s="101" t="n">
        <f aca="false">AJ341*AK341</f>
        <v>0</v>
      </c>
      <c r="AM341" s="117" t="n">
        <v>0</v>
      </c>
      <c r="AN341" s="119" t="n">
        <v>0</v>
      </c>
      <c r="AO341" s="103" t="n">
        <f aca="false">AM341*AN341</f>
        <v>0</v>
      </c>
      <c r="AP341" s="104" t="str">
        <f aca="false">IF(T341&gt;0,((((AJ341*AK341)+(AM341*AN341))/(T341*1000))*1000000),"no data")</f>
        <v>no data</v>
      </c>
      <c r="AQ341" s="101" t="n">
        <f aca="false">R341/24</f>
        <v>152.875</v>
      </c>
      <c r="AR341" s="101"/>
      <c r="AS341" s="88" t="n">
        <v>0</v>
      </c>
      <c r="AT341" s="106" t="n">
        <v>0</v>
      </c>
      <c r="AU341" s="106" t="n">
        <v>0</v>
      </c>
      <c r="AV341" s="88" t="n">
        <v>0</v>
      </c>
      <c r="AW341" s="106" t="n">
        <v>0</v>
      </c>
      <c r="AX341" s="88" t="n">
        <v>0</v>
      </c>
      <c r="AY341" s="88" t="n">
        <v>12</v>
      </c>
      <c r="BA341" s="107" t="n">
        <v>0</v>
      </c>
      <c r="BB341" s="107" t="n">
        <v>0</v>
      </c>
      <c r="BC341" s="107" t="n">
        <v>0</v>
      </c>
      <c r="BD341" s="107" t="n">
        <f aca="false">BB341-BA341</f>
        <v>0</v>
      </c>
      <c r="BE341" s="107" t="str">
        <f aca="false">AP341</f>
        <v>no data</v>
      </c>
      <c r="BF341" s="232" t="n">
        <f aca="false">BC341/24</f>
        <v>0</v>
      </c>
      <c r="BG341" s="109" t="n">
        <v>0</v>
      </c>
      <c r="BH341" s="110" t="n">
        <v>0</v>
      </c>
      <c r="BI341" s="111" t="n">
        <v>0</v>
      </c>
      <c r="BJ341" s="112" t="n">
        <v>0</v>
      </c>
      <c r="BK341" s="112" t="n">
        <v>0</v>
      </c>
      <c r="BL341" s="112" t="n">
        <v>0</v>
      </c>
      <c r="BM341" s="289" t="n">
        <v>996.8</v>
      </c>
      <c r="BN341" s="111" t="n">
        <v>50.02</v>
      </c>
      <c r="BO341" s="113" t="n">
        <v>0</v>
      </c>
      <c r="BP341" s="108" t="n">
        <v>0</v>
      </c>
      <c r="BQ341" s="108" t="n">
        <v>0</v>
      </c>
      <c r="BR341" s="39"/>
      <c r="BS341" s="107" t="n">
        <v>0</v>
      </c>
      <c r="BT341" s="107" t="n">
        <v>0</v>
      </c>
      <c r="BU341" s="116" t="n">
        <f aca="false">BT341-BS341</f>
        <v>0</v>
      </c>
      <c r="BV341" s="161" t="n">
        <f aca="false">BG341+BH341</f>
        <v>0</v>
      </c>
      <c r="BW341" s="233" t="n">
        <v>0</v>
      </c>
      <c r="BX341" s="233" t="n">
        <v>0</v>
      </c>
      <c r="BY341" s="233"/>
      <c r="BZ341" s="108" t="n">
        <v>0</v>
      </c>
      <c r="CA341" s="108" t="n">
        <v>0</v>
      </c>
    </row>
    <row r="342" customFormat="false" ht="13.8" hidden="false" customHeight="false" outlineLevel="0" collapsed="false">
      <c r="A342" s="290" t="s">
        <v>136</v>
      </c>
      <c r="B342" s="291" t="n">
        <v>43072</v>
      </c>
      <c r="C342" s="292" t="n">
        <v>62</v>
      </c>
      <c r="D342" s="293" t="n">
        <v>0.62</v>
      </c>
      <c r="E342" s="294" t="n">
        <v>76</v>
      </c>
      <c r="F342" s="294" t="n">
        <v>54</v>
      </c>
      <c r="G342" s="295" t="n">
        <v>0</v>
      </c>
      <c r="H342" s="295" t="n">
        <v>0</v>
      </c>
      <c r="I342" s="295" t="n">
        <v>0</v>
      </c>
      <c r="J342" s="295" t="n">
        <v>0</v>
      </c>
      <c r="K342" s="296" t="n">
        <v>0</v>
      </c>
      <c r="L342" s="296" t="n">
        <v>0</v>
      </c>
      <c r="M342" s="296" t="n">
        <v>0</v>
      </c>
      <c r="N342" s="296" t="n">
        <v>0</v>
      </c>
      <c r="O342" s="296" t="n">
        <v>0</v>
      </c>
      <c r="P342" s="296" t="n">
        <v>0</v>
      </c>
      <c r="Q342" s="297" t="n">
        <v>3707</v>
      </c>
      <c r="R342" s="298" t="n">
        <v>3669</v>
      </c>
      <c r="S342" s="298" t="n">
        <v>3669</v>
      </c>
      <c r="T342" s="299" t="n">
        <v>0</v>
      </c>
      <c r="U342" s="299" t="n">
        <v>0</v>
      </c>
      <c r="V342" s="294" t="n">
        <v>45</v>
      </c>
      <c r="W342" s="294" t="n">
        <v>1440</v>
      </c>
      <c r="X342" s="294" t="n">
        <v>48</v>
      </c>
      <c r="Y342" s="294" t="n">
        <v>1440</v>
      </c>
      <c r="Z342" s="294" t="n">
        <v>60</v>
      </c>
      <c r="AA342" s="294" t="n">
        <v>1440</v>
      </c>
      <c r="AB342" s="300" t="n">
        <f aca="false">U342-T342+AY342</f>
        <v>12</v>
      </c>
      <c r="AC342" s="301" t="n">
        <f aca="false">T342-S342</f>
        <v>-3669</v>
      </c>
      <c r="AD342" s="294" t="n">
        <v>0</v>
      </c>
      <c r="AE342" s="302" t="str">
        <f aca="false">IF(AD342&gt;0, U342/(AD342*24),"no data")</f>
        <v>no data</v>
      </c>
      <c r="AF342" s="303" t="n">
        <f aca="false">IF(Q342&gt;0,Q342/24,"no data")</f>
        <v>154.458333333333</v>
      </c>
      <c r="AG342" s="302" t="str">
        <f aca="false">IF(T342&gt;0,(T342/Q342),"no data")</f>
        <v>no data</v>
      </c>
      <c r="AH342" s="304" t="n">
        <f aca="false">(1440-((V342*W342)+(X342*Y342)+(Z342*AA342))/(V342+X342+Z342))/1440</f>
        <v>0</v>
      </c>
      <c r="AI342" s="305" t="str">
        <f aca="false">IF(T342&gt;0,(1440-((W342*V342+AS342*AT342)+(Y342*X342+AU342*AV342)+(Z342*AA342+AW342*AX342))/(V342+X342+Z342))/1440,"no data")</f>
        <v>no data</v>
      </c>
      <c r="AJ342" s="117" t="n">
        <v>0</v>
      </c>
      <c r="AK342" s="121" t="n">
        <v>0</v>
      </c>
      <c r="AL342" s="308" t="n">
        <f aca="false">AJ342*AK342</f>
        <v>0</v>
      </c>
      <c r="AM342" s="117" t="n">
        <v>0</v>
      </c>
      <c r="AN342" s="119" t="n">
        <v>0</v>
      </c>
      <c r="AO342" s="309" t="n">
        <f aca="false">AM342*AN342</f>
        <v>0</v>
      </c>
      <c r="AP342" s="310" t="str">
        <f aca="false">IF(T342&gt;0,((((AJ342*AK342)+(AM342*AN342))/(T342*1000))*1000000),"no data")</f>
        <v>no data</v>
      </c>
      <c r="AQ342" s="311" t="n">
        <f aca="false">R342/24</f>
        <v>152.875</v>
      </c>
      <c r="AR342" s="311"/>
      <c r="AS342" s="312" t="n">
        <v>0</v>
      </c>
      <c r="AT342" s="294" t="n">
        <v>0</v>
      </c>
      <c r="AU342" s="313" t="n">
        <v>0</v>
      </c>
      <c r="AV342" s="313" t="n">
        <v>0</v>
      </c>
      <c r="AW342" s="294" t="n">
        <v>0</v>
      </c>
      <c r="AX342" s="313" t="n">
        <v>0</v>
      </c>
      <c r="AY342" s="294" t="n">
        <v>12</v>
      </c>
      <c r="BA342" s="294" t="n">
        <v>0</v>
      </c>
      <c r="BB342" s="294" t="n">
        <v>0</v>
      </c>
      <c r="BC342" s="294" t="n">
        <v>0</v>
      </c>
      <c r="BD342" s="314" t="n">
        <f aca="false">BB342-BA342</f>
        <v>0</v>
      </c>
      <c r="BE342" s="315" t="str">
        <f aca="false">AP342</f>
        <v>no data</v>
      </c>
      <c r="BF342" s="316" t="n">
        <f aca="false">BC342/24</f>
        <v>0</v>
      </c>
      <c r="BG342" s="317" t="n">
        <v>0</v>
      </c>
      <c r="BH342" s="318" t="n">
        <v>0</v>
      </c>
      <c r="BI342" s="316" t="n">
        <v>0</v>
      </c>
      <c r="BJ342" s="314" t="n">
        <v>0</v>
      </c>
      <c r="BK342" s="314" t="n">
        <v>0</v>
      </c>
      <c r="BL342" s="314" t="n">
        <v>0</v>
      </c>
      <c r="BM342" s="314" t="n">
        <v>998.4</v>
      </c>
      <c r="BN342" s="316" t="n">
        <v>50.05</v>
      </c>
      <c r="BO342" s="319" t="n">
        <v>0</v>
      </c>
      <c r="BP342" s="316" t="n">
        <v>0</v>
      </c>
      <c r="BQ342" s="316" t="n">
        <v>0</v>
      </c>
      <c r="BR342" s="39"/>
      <c r="BS342" s="314" t="n">
        <v>0</v>
      </c>
      <c r="BT342" s="314" t="n">
        <v>0</v>
      </c>
      <c r="BU342" s="321" t="n">
        <f aca="false">BT342-BS342</f>
        <v>0</v>
      </c>
      <c r="BV342" s="288" t="n">
        <f aca="false">BG342+BH342</f>
        <v>0</v>
      </c>
      <c r="BW342" s="322" t="n">
        <v>0</v>
      </c>
      <c r="BX342" s="322" t="n">
        <v>0</v>
      </c>
      <c r="BY342" s="322"/>
      <c r="BZ342" s="316" t="n">
        <v>0</v>
      </c>
      <c r="CA342" s="316" t="n">
        <v>0</v>
      </c>
      <c r="CB342" s="279"/>
    </row>
    <row r="343" customFormat="false" ht="13.8" hidden="false" customHeight="false" outlineLevel="0" collapsed="false">
      <c r="A343" s="290"/>
      <c r="B343" s="291" t="n">
        <v>43073</v>
      </c>
      <c r="C343" s="323" t="n">
        <v>62</v>
      </c>
      <c r="D343" s="324" t="n">
        <v>0.562</v>
      </c>
      <c r="E343" s="325" t="n">
        <v>77</v>
      </c>
      <c r="F343" s="325" t="n">
        <v>33</v>
      </c>
      <c r="G343" s="326" t="n">
        <v>0</v>
      </c>
      <c r="H343" s="326" t="n">
        <v>0</v>
      </c>
      <c r="I343" s="326" t="n">
        <v>0</v>
      </c>
      <c r="J343" s="326" t="n">
        <v>0</v>
      </c>
      <c r="K343" s="327" t="n">
        <v>0</v>
      </c>
      <c r="L343" s="327" t="n">
        <v>0</v>
      </c>
      <c r="M343" s="327" t="n">
        <v>0</v>
      </c>
      <c r="N343" s="327" t="n">
        <v>0</v>
      </c>
      <c r="O343" s="327" t="n">
        <v>0</v>
      </c>
      <c r="P343" s="327" t="n">
        <v>0</v>
      </c>
      <c r="Q343" s="328" t="n">
        <v>3706</v>
      </c>
      <c r="R343" s="329" t="n">
        <v>3671</v>
      </c>
      <c r="S343" s="329" t="n">
        <v>3671</v>
      </c>
      <c r="T343" s="330" t="n">
        <v>0</v>
      </c>
      <c r="U343" s="330" t="n">
        <v>0</v>
      </c>
      <c r="V343" s="325" t="n">
        <v>45</v>
      </c>
      <c r="W343" s="325" t="n">
        <v>1440</v>
      </c>
      <c r="X343" s="325" t="n">
        <v>48</v>
      </c>
      <c r="Y343" s="325" t="n">
        <v>1440</v>
      </c>
      <c r="Z343" s="325" t="n">
        <v>60</v>
      </c>
      <c r="AA343" s="325" t="n">
        <v>1440</v>
      </c>
      <c r="AB343" s="300" t="n">
        <f aca="false">U343-T343+AY343</f>
        <v>14</v>
      </c>
      <c r="AC343" s="332" t="n">
        <f aca="false">T343-S343</f>
        <v>-3671</v>
      </c>
      <c r="AD343" s="325" t="n">
        <v>0</v>
      </c>
      <c r="AE343" s="333" t="str">
        <f aca="false">IF(AD343&gt;0, U343/(AD343*24),"no data")</f>
        <v>no data</v>
      </c>
      <c r="AF343" s="334" t="n">
        <f aca="false">IF(Q343&gt;0,Q343/24,"no data")</f>
        <v>154.416666666667</v>
      </c>
      <c r="AG343" s="333" t="str">
        <f aca="false">IF(T343&gt;0,(T343/Q343),"no data")</f>
        <v>no data</v>
      </c>
      <c r="AH343" s="335" t="n">
        <f aca="false">(1440-((V343*W343)+(X343*Y343)+(Z343*AA343))/(V343+X343+Z343))/1440</f>
        <v>0</v>
      </c>
      <c r="AI343" s="336" t="str">
        <f aca="false">IF(T343&gt;0,(1440-((W343*V343+AS343*AT343)+(Y343*X343+AU343*AV343)+(Z343*AA343+AW343*AX343))/(V343+X343+Z343))/1440,"no data")</f>
        <v>no data</v>
      </c>
      <c r="AJ343" s="117" t="n">
        <v>0</v>
      </c>
      <c r="AK343" s="121" t="n">
        <v>0</v>
      </c>
      <c r="AL343" s="338" t="n">
        <f aca="false">AJ343*AK343</f>
        <v>0</v>
      </c>
      <c r="AM343" s="117" t="n">
        <v>0</v>
      </c>
      <c r="AN343" s="119" t="n">
        <v>0</v>
      </c>
      <c r="AO343" s="339" t="n">
        <f aca="false">AM343*AN343</f>
        <v>0</v>
      </c>
      <c r="AP343" s="340" t="str">
        <f aca="false">IF(T343&gt;0,((((AJ343*AK343)+(AM343*AN343))/(T343*1000))*1000000),"no data")</f>
        <v>no data</v>
      </c>
      <c r="AQ343" s="341" t="n">
        <f aca="false">R343/24</f>
        <v>152.958333333333</v>
      </c>
      <c r="AR343" s="341"/>
      <c r="AS343" s="342" t="n">
        <v>0</v>
      </c>
      <c r="AT343" s="325" t="n">
        <v>0</v>
      </c>
      <c r="AU343" s="343" t="n">
        <v>0</v>
      </c>
      <c r="AV343" s="343" t="n">
        <v>0</v>
      </c>
      <c r="AW343" s="325" t="n">
        <v>0</v>
      </c>
      <c r="AX343" s="343" t="n">
        <v>0</v>
      </c>
      <c r="AY343" s="325" t="n">
        <v>14</v>
      </c>
      <c r="BA343" s="325" t="n">
        <v>0</v>
      </c>
      <c r="BB343" s="325" t="n">
        <v>0</v>
      </c>
      <c r="BC343" s="325" t="n">
        <v>0</v>
      </c>
      <c r="BD343" s="344" t="n">
        <f aca="false">BB343-BA343</f>
        <v>0</v>
      </c>
      <c r="BE343" s="345" t="str">
        <f aca="false">AP343</f>
        <v>no data</v>
      </c>
      <c r="BF343" s="346" t="n">
        <f aca="false">BC343/24</f>
        <v>0</v>
      </c>
      <c r="BG343" s="347" t="n">
        <v>0</v>
      </c>
      <c r="BH343" s="288" t="n">
        <v>0</v>
      </c>
      <c r="BI343" s="346" t="n">
        <v>0</v>
      </c>
      <c r="BJ343" s="344" t="n">
        <v>0</v>
      </c>
      <c r="BK343" s="344" t="n">
        <v>0</v>
      </c>
      <c r="BL343" s="344" t="n">
        <v>0</v>
      </c>
      <c r="BM343" s="344" t="n">
        <v>998</v>
      </c>
      <c r="BN343" s="344" t="n">
        <v>50.1</v>
      </c>
      <c r="BO343" s="348" t="n">
        <v>0</v>
      </c>
      <c r="BP343" s="346" t="n">
        <v>0</v>
      </c>
      <c r="BQ343" s="346" t="n">
        <v>0</v>
      </c>
      <c r="BR343" s="39"/>
      <c r="BS343" s="344" t="n">
        <v>0</v>
      </c>
      <c r="BT343" s="344" t="n">
        <v>0</v>
      </c>
      <c r="BU343" s="350" t="n">
        <f aca="false">BT343-BS343</f>
        <v>0</v>
      </c>
      <c r="BV343" s="288" t="n">
        <f aca="false">BG343+BH343</f>
        <v>0</v>
      </c>
      <c r="BW343" s="346" t="n">
        <v>0</v>
      </c>
      <c r="BX343" s="351" t="n">
        <v>0</v>
      </c>
      <c r="BY343" s="351"/>
      <c r="BZ343" s="351" t="n">
        <v>0</v>
      </c>
      <c r="CA343" s="351" t="n">
        <v>0</v>
      </c>
    </row>
    <row r="344" customFormat="false" ht="13.8" hidden="false" customHeight="false" outlineLevel="0" collapsed="false">
      <c r="A344" s="290"/>
      <c r="B344" s="291" t="n">
        <v>43074</v>
      </c>
      <c r="C344" s="323" t="n">
        <v>60.1</v>
      </c>
      <c r="D344" s="324" t="n">
        <v>0.384</v>
      </c>
      <c r="E344" s="325" t="n">
        <v>77</v>
      </c>
      <c r="F344" s="325" t="n">
        <v>52</v>
      </c>
      <c r="G344" s="326" t="n">
        <v>0</v>
      </c>
      <c r="H344" s="326" t="n">
        <v>0</v>
      </c>
      <c r="I344" s="326" t="n">
        <v>3</v>
      </c>
      <c r="J344" s="326" t="n">
        <v>47</v>
      </c>
      <c r="K344" s="327" t="n">
        <v>0</v>
      </c>
      <c r="L344" s="327" t="n">
        <v>0</v>
      </c>
      <c r="M344" s="327" t="n">
        <v>0</v>
      </c>
      <c r="N344" s="327" t="n">
        <v>0</v>
      </c>
      <c r="O344" s="327" t="n">
        <v>0</v>
      </c>
      <c r="P344" s="327" t="n">
        <v>0</v>
      </c>
      <c r="Q344" s="328" t="n">
        <v>3710</v>
      </c>
      <c r="R344" s="329" t="n">
        <v>2971</v>
      </c>
      <c r="S344" s="329" t="n">
        <v>2971</v>
      </c>
      <c r="T344" s="330" t="n">
        <v>341</v>
      </c>
      <c r="U344" s="330" t="n">
        <v>359</v>
      </c>
      <c r="V344" s="325" t="n">
        <v>45</v>
      </c>
      <c r="W344" s="325" t="n">
        <v>1440</v>
      </c>
      <c r="X344" s="325" t="n">
        <v>51</v>
      </c>
      <c r="Y344" s="325" t="n">
        <v>1048</v>
      </c>
      <c r="Z344" s="325" t="n">
        <v>60</v>
      </c>
      <c r="AA344" s="325" t="n">
        <v>1195</v>
      </c>
      <c r="AB344" s="300" t="n">
        <f aca="false">U344-T344+AY344</f>
        <v>28</v>
      </c>
      <c r="AC344" s="332" t="n">
        <f aca="false">T344-S344</f>
        <v>-2630</v>
      </c>
      <c r="AD344" s="325" t="n">
        <v>73</v>
      </c>
      <c r="AE344" s="333" t="n">
        <f aca="false">IF(AD344&gt;0, U344/(AD344*24),"no data")</f>
        <v>0.204908675799087</v>
      </c>
      <c r="AF344" s="334" t="n">
        <f aca="false">IF(Q344&gt;0,Q344/24,"no data")</f>
        <v>154.583333333333</v>
      </c>
      <c r="AG344" s="333" t="n">
        <f aca="false">IF(T344&gt;0,(T344/Q344),"no data")</f>
        <v>0.0919137466307278</v>
      </c>
      <c r="AH344" s="335" t="n">
        <f aca="false">(1440-((V344*W344)+(X344*Y344)+(Z344*AA344))/(V344+X344+Z344))/1440</f>
        <v>0.154433760683761</v>
      </c>
      <c r="AI344" s="336" t="n">
        <f aca="false">IF(T344&gt;0,(1440-((W344*V344+AS344*AT344)+(Y344*X344+AU344*AV344)+(Z344*AA344+AW344*AX344))/(V344+X344+Z344))/1440,"no data")</f>
        <v>0.0935363247863247</v>
      </c>
      <c r="AJ344" s="117" t="n">
        <v>2.643</v>
      </c>
      <c r="AK344" s="121" t="n">
        <v>143.64</v>
      </c>
      <c r="AL344" s="338" t="n">
        <f aca="false">AJ344*AK344</f>
        <v>379.64052</v>
      </c>
      <c r="AM344" s="117" t="n">
        <v>2.987</v>
      </c>
      <c r="AN344" s="119" t="n">
        <v>954</v>
      </c>
      <c r="AO344" s="339" t="n">
        <f aca="false">AM344*AN344</f>
        <v>2849.598</v>
      </c>
      <c r="AP344" s="340" t="n">
        <f aca="false">IF(T344&gt;0,((((AJ344*AK344)+(AM344*AN344))/(T344*1000))*1000000),"no data")</f>
        <v>9469.90768328446</v>
      </c>
      <c r="AQ344" s="345" t="n">
        <f aca="false">R344/24</f>
        <v>123.791666666667</v>
      </c>
      <c r="AR344" s="345"/>
      <c r="AS344" s="352" t="n">
        <v>0</v>
      </c>
      <c r="AT344" s="325" t="n">
        <v>0</v>
      </c>
      <c r="AU344" s="343" t="n">
        <v>25</v>
      </c>
      <c r="AV344" s="343" t="n">
        <v>165</v>
      </c>
      <c r="AW344" s="325" t="n">
        <v>39</v>
      </c>
      <c r="AX344" s="343" t="n">
        <v>245</v>
      </c>
      <c r="AY344" s="325" t="n">
        <v>10</v>
      </c>
      <c r="BA344" s="325" t="n">
        <v>0</v>
      </c>
      <c r="BB344" s="325" t="n">
        <v>273</v>
      </c>
      <c r="BC344" s="325" t="n">
        <v>86</v>
      </c>
      <c r="BD344" s="344" t="n">
        <f aca="false">BB344-BA344</f>
        <v>273</v>
      </c>
      <c r="BE344" s="345" t="n">
        <f aca="false">AP344</f>
        <v>9469.90768328446</v>
      </c>
      <c r="BF344" s="346" t="n">
        <f aca="false">BC344/24</f>
        <v>3.58333333333333</v>
      </c>
      <c r="BG344" s="347" t="n">
        <v>0</v>
      </c>
      <c r="BH344" s="288" t="n">
        <v>0.074</v>
      </c>
      <c r="BI344" s="346" t="n">
        <v>0</v>
      </c>
      <c r="BJ344" s="344" t="n">
        <v>0</v>
      </c>
      <c r="BK344" s="344" t="n">
        <v>21.8</v>
      </c>
      <c r="BL344" s="344" t="n">
        <v>34.2</v>
      </c>
      <c r="BM344" s="344" t="n">
        <v>999</v>
      </c>
      <c r="BN344" s="344" t="n">
        <v>50.07</v>
      </c>
      <c r="BO344" s="348" t="n">
        <v>0.9334</v>
      </c>
      <c r="BP344" s="346" t="n">
        <v>0</v>
      </c>
      <c r="BQ344" s="346" t="n">
        <v>84.97</v>
      </c>
      <c r="BR344" s="39"/>
      <c r="BS344" s="344" t="n">
        <v>0</v>
      </c>
      <c r="BT344" s="344" t="n">
        <v>13607</v>
      </c>
      <c r="BU344" s="350" t="n">
        <f aca="false">BT344-BS344</f>
        <v>13607</v>
      </c>
      <c r="BV344" s="288" t="n">
        <f aca="false">BG344+BH344</f>
        <v>0.074</v>
      </c>
      <c r="BW344" s="346" t="n">
        <v>0</v>
      </c>
      <c r="BX344" s="346" t="n">
        <v>3.78</v>
      </c>
      <c r="BY344" s="346"/>
      <c r="BZ344" s="346" t="n">
        <v>0</v>
      </c>
      <c r="CA344" s="346" t="n">
        <v>0</v>
      </c>
    </row>
    <row r="345" customFormat="false" ht="13.8" hidden="false" customHeight="false" outlineLevel="0" collapsed="false">
      <c r="A345" s="290"/>
      <c r="B345" s="291" t="n">
        <v>43075</v>
      </c>
      <c r="C345" s="323" t="n">
        <v>58.4</v>
      </c>
      <c r="D345" s="324" t="n">
        <v>0.44</v>
      </c>
      <c r="E345" s="353" t="n">
        <v>75</v>
      </c>
      <c r="F345" s="353" t="n">
        <v>46</v>
      </c>
      <c r="G345" s="326" t="n">
        <v>0</v>
      </c>
      <c r="H345" s="326" t="n">
        <v>0</v>
      </c>
      <c r="I345" s="326" t="n">
        <v>24</v>
      </c>
      <c r="J345" s="326" t="n">
        <v>0</v>
      </c>
      <c r="K345" s="327" t="n">
        <v>0</v>
      </c>
      <c r="L345" s="327" t="n">
        <v>0</v>
      </c>
      <c r="M345" s="327" t="n">
        <v>0</v>
      </c>
      <c r="N345" s="327" t="n">
        <v>0</v>
      </c>
      <c r="O345" s="327" t="n">
        <v>0</v>
      </c>
      <c r="P345" s="327" t="n">
        <v>0</v>
      </c>
      <c r="Q345" s="328" t="n">
        <v>3712</v>
      </c>
      <c r="R345" s="329" t="n">
        <v>1747</v>
      </c>
      <c r="S345" s="329" t="n">
        <v>1747</v>
      </c>
      <c r="T345" s="330" t="n">
        <v>1719</v>
      </c>
      <c r="U345" s="330" t="n">
        <v>1785</v>
      </c>
      <c r="V345" s="325" t="n">
        <v>45</v>
      </c>
      <c r="W345" s="353" t="n">
        <v>1440</v>
      </c>
      <c r="X345" s="353" t="n">
        <v>50</v>
      </c>
      <c r="Y345" s="353" t="n">
        <v>0</v>
      </c>
      <c r="Z345" s="353" t="n">
        <v>60</v>
      </c>
      <c r="AA345" s="353" t="n">
        <v>0</v>
      </c>
      <c r="AB345" s="300" t="n">
        <f aca="false">U345-T345+AY345</f>
        <v>66</v>
      </c>
      <c r="AC345" s="332" t="n">
        <f aca="false">T345-S345</f>
        <v>-28</v>
      </c>
      <c r="AD345" s="325" t="n">
        <v>75</v>
      </c>
      <c r="AE345" s="333" t="n">
        <f aca="false">IF(AD345&gt;0, U345/(AD345*24),"no data")</f>
        <v>0.991666666666667</v>
      </c>
      <c r="AF345" s="334" t="n">
        <f aca="false">IF(Q345&gt;0,Q345/24,"no data")</f>
        <v>154.666666666667</v>
      </c>
      <c r="AG345" s="333" t="n">
        <f aca="false">IF(T345&gt;0,(T345/Q345),"no data")</f>
        <v>0.463092672413793</v>
      </c>
      <c r="AH345" s="335" t="n">
        <f aca="false">(1440-((V345*W345)+(X345*Y345)+(Z345*AA345))/(V345+X345+Z345))/1440</f>
        <v>0.709677419354839</v>
      </c>
      <c r="AI345" s="336" t="n">
        <f aca="false">IF(T345&gt;0,(1440-((W345*V345+AS345*AT345)+(Y345*X345+AU345*AV345)+(Z345*AA345+AW345*AX345))/(V345+X345+Z345))/1440,"no data")</f>
        <v>0.47741935483871</v>
      </c>
      <c r="AJ345" s="117" t="n">
        <v>11.59</v>
      </c>
      <c r="AK345" s="121" t="n">
        <v>139.01</v>
      </c>
      <c r="AL345" s="338" t="n">
        <f aca="false">AJ345*AK345</f>
        <v>1611.1259</v>
      </c>
      <c r="AM345" s="117" t="n">
        <v>13.994</v>
      </c>
      <c r="AN345" s="119" t="n">
        <v>952</v>
      </c>
      <c r="AO345" s="339" t="n">
        <f aca="false">AM345*AN345</f>
        <v>13322.288</v>
      </c>
      <c r="AP345" s="340" t="n">
        <f aca="false">IF(T345&gt;0,((((AJ345*AK345)+(AM345*AN345))/(T345*1000))*1000000),"no data")</f>
        <v>8687.26812100058</v>
      </c>
      <c r="AQ345" s="338" t="n">
        <f aca="false">R345/24</f>
        <v>72.7916666666667</v>
      </c>
      <c r="AR345" s="338"/>
      <c r="AS345" s="325" t="n">
        <v>0</v>
      </c>
      <c r="AT345" s="343" t="n">
        <v>0</v>
      </c>
      <c r="AU345" s="343" t="n">
        <v>0</v>
      </c>
      <c r="AV345" s="325" t="n">
        <v>0</v>
      </c>
      <c r="AW345" s="343" t="n">
        <v>36</v>
      </c>
      <c r="AX345" s="325" t="n">
        <v>1440</v>
      </c>
      <c r="AY345" s="325" t="n">
        <v>0</v>
      </c>
      <c r="BA345" s="344" t="n">
        <v>0</v>
      </c>
      <c r="BB345" s="344" t="n">
        <v>1208</v>
      </c>
      <c r="BC345" s="354" t="n">
        <v>577</v>
      </c>
      <c r="BD345" s="344" t="n">
        <f aca="false">BB345-BA345</f>
        <v>1208</v>
      </c>
      <c r="BE345" s="346" t="n">
        <f aca="false">AP345</f>
        <v>8687.26812100058</v>
      </c>
      <c r="BF345" s="346" t="n">
        <f aca="false">BC345/24</f>
        <v>24.0416666666667</v>
      </c>
      <c r="BG345" s="347" t="n">
        <v>0</v>
      </c>
      <c r="BH345" s="288" t="n">
        <v>0.764</v>
      </c>
      <c r="BI345" s="346" t="n">
        <v>0</v>
      </c>
      <c r="BJ345" s="344" t="n">
        <v>0</v>
      </c>
      <c r="BK345" s="344" t="n">
        <v>24.5</v>
      </c>
      <c r="BL345" s="344" t="n">
        <v>33.5</v>
      </c>
      <c r="BM345" s="344" t="n">
        <v>999.3</v>
      </c>
      <c r="BN345" s="344" t="n">
        <v>50.05</v>
      </c>
      <c r="BO345" s="348" t="n">
        <v>0.9364</v>
      </c>
      <c r="BP345" s="346" t="n">
        <v>0</v>
      </c>
      <c r="BQ345" s="346" t="n">
        <v>85.2</v>
      </c>
      <c r="BR345" s="39"/>
      <c r="BS345" s="344" t="n">
        <v>0</v>
      </c>
      <c r="BT345" s="344" t="n">
        <v>11760</v>
      </c>
      <c r="BU345" s="350" t="n">
        <f aca="false">BT345-BS345</f>
        <v>11760</v>
      </c>
      <c r="BV345" s="288" t="n">
        <f aca="false">BG345+BH345</f>
        <v>0.764</v>
      </c>
      <c r="BW345" s="346" t="n">
        <v>0</v>
      </c>
      <c r="BX345" s="346" t="n">
        <v>24</v>
      </c>
      <c r="BY345" s="346"/>
      <c r="BZ345" s="346" t="n">
        <v>0</v>
      </c>
      <c r="CA345" s="346" t="n">
        <v>0</v>
      </c>
    </row>
    <row r="346" customFormat="false" ht="13.8" hidden="false" customHeight="false" outlineLevel="0" collapsed="false">
      <c r="A346" s="290"/>
      <c r="B346" s="291" t="n">
        <v>43076</v>
      </c>
      <c r="C346" s="323" t="n">
        <v>60.91</v>
      </c>
      <c r="D346" s="324" t="n">
        <v>0.4536</v>
      </c>
      <c r="E346" s="325" t="n">
        <v>79</v>
      </c>
      <c r="F346" s="325" t="n">
        <v>45</v>
      </c>
      <c r="G346" s="325" t="n">
        <v>0</v>
      </c>
      <c r="H346" s="325" t="n">
        <v>0</v>
      </c>
      <c r="I346" s="325" t="n">
        <v>21</v>
      </c>
      <c r="J346" s="325" t="n">
        <v>55</v>
      </c>
      <c r="K346" s="327" t="n">
        <v>0</v>
      </c>
      <c r="L346" s="327" t="n">
        <v>0</v>
      </c>
      <c r="M346" s="327" t="n">
        <v>0</v>
      </c>
      <c r="N346" s="327" t="n">
        <v>0</v>
      </c>
      <c r="O346" s="327" t="n">
        <v>0</v>
      </c>
      <c r="P346" s="327" t="n">
        <v>0</v>
      </c>
      <c r="Q346" s="328" t="n">
        <v>3704</v>
      </c>
      <c r="R346" s="329" t="n">
        <v>1932</v>
      </c>
      <c r="S346" s="329" t="n">
        <v>1932</v>
      </c>
      <c r="T346" s="330" t="n">
        <v>1549</v>
      </c>
      <c r="U346" s="330" t="n">
        <v>1607</v>
      </c>
      <c r="V346" s="325" t="n">
        <v>45</v>
      </c>
      <c r="W346" s="325" t="n">
        <v>1440</v>
      </c>
      <c r="X346" s="325" t="n">
        <v>50</v>
      </c>
      <c r="Y346" s="325" t="n">
        <v>125</v>
      </c>
      <c r="Z346" s="325" t="n">
        <v>60</v>
      </c>
      <c r="AA346" s="325" t="n">
        <v>129</v>
      </c>
      <c r="AB346" s="300" t="n">
        <f aca="false">U346-T346+AY346</f>
        <v>60</v>
      </c>
      <c r="AC346" s="332" t="n">
        <f aca="false">T346-S346</f>
        <v>-383</v>
      </c>
      <c r="AD346" s="325" t="n">
        <v>75</v>
      </c>
      <c r="AE346" s="333" t="n">
        <f aca="false">IF(AD346&gt;0, U346/(AD346*24),"no data")</f>
        <v>0.892777777777778</v>
      </c>
      <c r="AF346" s="334" t="n">
        <f aca="false">IF(Q346&gt;0,Q346/24,"no data")</f>
        <v>154.333333333333</v>
      </c>
      <c r="AG346" s="333" t="n">
        <f aca="false">IF(T346&gt;0,(T346/Q346),"no data")</f>
        <v>0.418196544276458</v>
      </c>
      <c r="AH346" s="335" t="n">
        <f aca="false">(1440-((V346*W346)+(X346*Y346)+(Z346*AA346))/(V346+X346+Z346))/1440</f>
        <v>0.646998207885305</v>
      </c>
      <c r="AI346" s="336" t="n">
        <f aca="false">IF(T346&gt;0,(1440-((W346*V346+AS346*AT346)+(Y346*X346+AU346*AV346)+(Z346*AA346+AW346*AX346))/(V346+X346+Z346))/1440,"no data")</f>
        <v>0.42201164874552</v>
      </c>
      <c r="AJ346" s="117" t="n">
        <v>10.55</v>
      </c>
      <c r="AK346" s="121" t="n">
        <v>136.54</v>
      </c>
      <c r="AL346" s="338" t="n">
        <f aca="false">AJ346*AK346</f>
        <v>1440.497</v>
      </c>
      <c r="AM346" s="117" t="n">
        <v>13.749</v>
      </c>
      <c r="AN346" s="119" t="n">
        <v>956</v>
      </c>
      <c r="AO346" s="339" t="n">
        <f aca="false">AM346*AN346</f>
        <v>13144.044</v>
      </c>
      <c r="AP346" s="340" t="n">
        <f aca="false">IF(T346&gt;0,((((AJ346*AK346)+(AM346*AN346))/(T346*1000))*1000000),"no data")</f>
        <v>9415.45577792124</v>
      </c>
      <c r="AQ346" s="338" t="n">
        <f aca="false">R346/24</f>
        <v>80.5</v>
      </c>
      <c r="AR346" s="338"/>
      <c r="AS346" s="325" t="n">
        <v>0</v>
      </c>
      <c r="AT346" s="325" t="n">
        <v>0</v>
      </c>
      <c r="AU346" s="325" t="n">
        <v>19</v>
      </c>
      <c r="AV346" s="325" t="n">
        <v>21</v>
      </c>
      <c r="AW346" s="325" t="n">
        <v>38</v>
      </c>
      <c r="AX346" s="325" t="n">
        <v>1311</v>
      </c>
      <c r="AY346" s="325" t="n">
        <v>2</v>
      </c>
      <c r="BA346" s="344" t="n">
        <v>0</v>
      </c>
      <c r="BB346" s="344" t="n">
        <v>1083</v>
      </c>
      <c r="BC346" s="344" t="n">
        <v>524</v>
      </c>
      <c r="BD346" s="344" t="n">
        <f aca="false">BB346-BA346</f>
        <v>1083</v>
      </c>
      <c r="BE346" s="346" t="n">
        <f aca="false">AP346</f>
        <v>9415.45577792124</v>
      </c>
      <c r="BF346" s="346" t="n">
        <f aca="false">BC346/24</f>
        <v>21.8333333333333</v>
      </c>
      <c r="BG346" s="347" t="n">
        <v>0</v>
      </c>
      <c r="BH346" s="288" t="n">
        <v>0.707</v>
      </c>
      <c r="BI346" s="346" t="n">
        <v>0</v>
      </c>
      <c r="BJ346" s="344" t="n">
        <v>0</v>
      </c>
      <c r="BK346" s="344" t="n">
        <v>21.87</v>
      </c>
      <c r="BL346" s="344" t="n">
        <v>29.78</v>
      </c>
      <c r="BM346" s="344" t="n">
        <v>999.08</v>
      </c>
      <c r="BN346" s="344" t="n">
        <v>50.05</v>
      </c>
      <c r="BO346" s="348" t="n">
        <v>0.937</v>
      </c>
      <c r="BP346" s="346" t="n">
        <v>0</v>
      </c>
      <c r="BQ346" s="346" t="n">
        <v>85.18</v>
      </c>
      <c r="BR346" s="39"/>
      <c r="BS346" s="344" t="n">
        <v>0</v>
      </c>
      <c r="BT346" s="344" t="n">
        <v>11746</v>
      </c>
      <c r="BU346" s="350" t="n">
        <f aca="false">BT346-BS346</f>
        <v>11746</v>
      </c>
      <c r="BV346" s="288" t="n">
        <f aca="false">BG346+BH346</f>
        <v>0.707</v>
      </c>
      <c r="BW346" s="346" t="n">
        <v>0</v>
      </c>
      <c r="BX346" s="346" t="n">
        <v>21.57</v>
      </c>
      <c r="BY346" s="346"/>
      <c r="BZ346" s="346" t="n">
        <v>0</v>
      </c>
      <c r="CA346" s="346" t="n">
        <v>2</v>
      </c>
    </row>
    <row r="347" customFormat="false" ht="13.8" hidden="false" customHeight="false" outlineLevel="0" collapsed="false">
      <c r="A347" s="290"/>
      <c r="B347" s="291" t="n">
        <v>43077</v>
      </c>
      <c r="C347" s="323" t="n">
        <v>62</v>
      </c>
      <c r="D347" s="324" t="n">
        <v>0.508</v>
      </c>
      <c r="E347" s="325" t="n">
        <v>82</v>
      </c>
      <c r="F347" s="325" t="n">
        <v>48</v>
      </c>
      <c r="G347" s="325" t="n">
        <v>0</v>
      </c>
      <c r="H347" s="325" t="n">
        <v>0</v>
      </c>
      <c r="I347" s="325" t="n">
        <v>0</v>
      </c>
      <c r="J347" s="325" t="n">
        <v>0</v>
      </c>
      <c r="K347" s="327" t="n">
        <v>0</v>
      </c>
      <c r="L347" s="327" t="n">
        <v>0</v>
      </c>
      <c r="M347" s="327" t="n">
        <v>0</v>
      </c>
      <c r="N347" s="327" t="n">
        <v>0</v>
      </c>
      <c r="O347" s="327" t="n">
        <v>0</v>
      </c>
      <c r="P347" s="327" t="n">
        <v>0</v>
      </c>
      <c r="Q347" s="328" t="n">
        <v>3704</v>
      </c>
      <c r="R347" s="329" t="n">
        <v>3670</v>
      </c>
      <c r="S347" s="329" t="n">
        <v>3670</v>
      </c>
      <c r="T347" s="330" t="n">
        <v>0</v>
      </c>
      <c r="U347" s="330" t="n">
        <v>0</v>
      </c>
      <c r="V347" s="325" t="n">
        <v>45</v>
      </c>
      <c r="W347" s="325" t="n">
        <v>1440</v>
      </c>
      <c r="X347" s="325" t="n">
        <v>50</v>
      </c>
      <c r="Y347" s="325" t="n">
        <v>1440</v>
      </c>
      <c r="Z347" s="325" t="n">
        <v>60</v>
      </c>
      <c r="AA347" s="325" t="n">
        <v>1440</v>
      </c>
      <c r="AB347" s="300" t="n">
        <f aca="false">U347-T347+AY347</f>
        <v>16</v>
      </c>
      <c r="AC347" s="332" t="n">
        <f aca="false">T347-S347</f>
        <v>-3670</v>
      </c>
      <c r="AD347" s="325" t="n">
        <v>0</v>
      </c>
      <c r="AE347" s="333" t="str">
        <f aca="false">IF(AD347&gt;0, U347/(AD347*24),"no data")</f>
        <v>no data</v>
      </c>
      <c r="AF347" s="334" t="n">
        <f aca="false">IF(Q347&gt;0,Q347/24,"no data")</f>
        <v>154.333333333333</v>
      </c>
      <c r="AG347" s="333" t="str">
        <f aca="false">IF(T347&gt;0,(T347/Q347),"no data")</f>
        <v>no data</v>
      </c>
      <c r="AH347" s="335" t="n">
        <f aca="false">(1440-((V347*W347)+(X347*Y347)+(Z347*AA347))/(V347+X347+Z347))/1440</f>
        <v>0</v>
      </c>
      <c r="AI347" s="336" t="str">
        <f aca="false">IF(T347&gt;0,(1440-((W347*V347+AS347*AT347)+(Y347*X347+AU347*AV347)+(Z347*AA347+AW347*AX347))/(V347+X347+Z347))/1440,"no data")</f>
        <v>no data</v>
      </c>
      <c r="AJ347" s="117" t="n">
        <v>0</v>
      </c>
      <c r="AK347" s="121" t="n">
        <v>0</v>
      </c>
      <c r="AL347" s="338" t="n">
        <f aca="false">AJ347*AK347</f>
        <v>0</v>
      </c>
      <c r="AM347" s="117" t="n">
        <v>0</v>
      </c>
      <c r="AN347" s="119" t="n">
        <v>0</v>
      </c>
      <c r="AO347" s="339" t="n">
        <f aca="false">AM347*AN347</f>
        <v>0</v>
      </c>
      <c r="AP347" s="340" t="str">
        <f aca="false">IF(T347&gt;0,((((AJ347*AK347)+(AM347*AN347))/(T347*1000))*1000000),"no data")</f>
        <v>no data</v>
      </c>
      <c r="AQ347" s="338" t="n">
        <f aca="false">R347/24</f>
        <v>152.916666666667</v>
      </c>
      <c r="AR347" s="338"/>
      <c r="AS347" s="325" t="n">
        <v>0</v>
      </c>
      <c r="AT347" s="325" t="n">
        <v>0</v>
      </c>
      <c r="AU347" s="325" t="n">
        <v>0</v>
      </c>
      <c r="AV347" s="325" t="n">
        <v>0</v>
      </c>
      <c r="AW347" s="325" t="n">
        <v>0</v>
      </c>
      <c r="AX347" s="325" t="n">
        <v>0</v>
      </c>
      <c r="AY347" s="325" t="n">
        <v>16</v>
      </c>
      <c r="BA347" s="344" t="n">
        <v>0</v>
      </c>
      <c r="BB347" s="344" t="n">
        <v>0</v>
      </c>
      <c r="BC347" s="344" t="n">
        <v>0</v>
      </c>
      <c r="BD347" s="344" t="n">
        <f aca="false">BB347-BA347</f>
        <v>0</v>
      </c>
      <c r="BE347" s="346" t="str">
        <f aca="false">AP347</f>
        <v>no data</v>
      </c>
      <c r="BF347" s="346" t="n">
        <f aca="false">BC347/24</f>
        <v>0</v>
      </c>
      <c r="BG347" s="347" t="n">
        <v>0</v>
      </c>
      <c r="BH347" s="288" t="n">
        <v>0</v>
      </c>
      <c r="BI347" s="346" t="n">
        <v>0</v>
      </c>
      <c r="BJ347" s="344" t="n">
        <v>0</v>
      </c>
      <c r="BK347" s="344" t="n">
        <v>0</v>
      </c>
      <c r="BL347" s="344" t="n">
        <v>0</v>
      </c>
      <c r="BM347" s="344" t="n">
        <v>999.2</v>
      </c>
      <c r="BN347" s="344" t="n">
        <v>50.09</v>
      </c>
      <c r="BO347" s="348" t="n">
        <v>0</v>
      </c>
      <c r="BP347" s="346" t="n">
        <v>0</v>
      </c>
      <c r="BQ347" s="346" t="n">
        <v>0</v>
      </c>
      <c r="BR347" s="39"/>
      <c r="BS347" s="344" t="n">
        <v>0</v>
      </c>
      <c r="BT347" s="344" t="n">
        <v>0</v>
      </c>
      <c r="BU347" s="350" t="n">
        <f aca="false">BT347-BS347</f>
        <v>0</v>
      </c>
      <c r="BV347" s="288" t="n">
        <f aca="false">BG347+BH347</f>
        <v>0</v>
      </c>
      <c r="BW347" s="346" t="n">
        <v>0</v>
      </c>
      <c r="BX347" s="346" t="n">
        <v>0</v>
      </c>
      <c r="BY347" s="346"/>
      <c r="BZ347" s="346" t="n">
        <v>0</v>
      </c>
      <c r="CA347" s="346" t="n">
        <v>0</v>
      </c>
    </row>
    <row r="348" customFormat="false" ht="13.8" hidden="false" customHeight="false" outlineLevel="0" collapsed="false">
      <c r="A348" s="290"/>
      <c r="B348" s="291" t="n">
        <v>43078</v>
      </c>
      <c r="C348" s="323" t="n">
        <v>60.6</v>
      </c>
      <c r="D348" s="324" t="n">
        <v>0.548</v>
      </c>
      <c r="E348" s="325" t="n">
        <v>77</v>
      </c>
      <c r="F348" s="325" t="n">
        <v>49</v>
      </c>
      <c r="G348" s="325" t="n">
        <v>0</v>
      </c>
      <c r="H348" s="325" t="n">
        <v>0</v>
      </c>
      <c r="I348" s="325" t="n">
        <v>0</v>
      </c>
      <c r="J348" s="325" t="n">
        <v>0</v>
      </c>
      <c r="K348" s="325" t="n">
        <v>0</v>
      </c>
      <c r="L348" s="325" t="n">
        <v>0</v>
      </c>
      <c r="M348" s="355" t="n">
        <v>0</v>
      </c>
      <c r="N348" s="355" t="n">
        <v>0</v>
      </c>
      <c r="O348" s="355" t="n">
        <v>0</v>
      </c>
      <c r="P348" s="355" t="n">
        <v>0</v>
      </c>
      <c r="Q348" s="328" t="n">
        <v>3708</v>
      </c>
      <c r="R348" s="329" t="n">
        <v>3671</v>
      </c>
      <c r="S348" s="329" t="n">
        <v>3671</v>
      </c>
      <c r="T348" s="330" t="n">
        <v>0</v>
      </c>
      <c r="U348" s="330" t="n">
        <v>0</v>
      </c>
      <c r="V348" s="325" t="n">
        <v>45</v>
      </c>
      <c r="W348" s="325" t="n">
        <v>1440</v>
      </c>
      <c r="X348" s="325" t="n">
        <v>50</v>
      </c>
      <c r="Y348" s="325" t="n">
        <v>1440</v>
      </c>
      <c r="Z348" s="325" t="n">
        <v>60</v>
      </c>
      <c r="AA348" s="325" t="n">
        <v>1440</v>
      </c>
      <c r="AB348" s="300" t="n">
        <f aca="false">U348-T348+AY348</f>
        <v>12</v>
      </c>
      <c r="AC348" s="332" t="n">
        <f aca="false">T348-S348</f>
        <v>-3671</v>
      </c>
      <c r="AD348" s="325" t="n">
        <v>0</v>
      </c>
      <c r="AE348" s="333" t="str">
        <f aca="false">IF(AD348&gt;0, U348/(AD348*24),"no data")</f>
        <v>no data</v>
      </c>
      <c r="AF348" s="334" t="n">
        <f aca="false">IF(Q348&gt;0,Q348/24,"no data")</f>
        <v>154.5</v>
      </c>
      <c r="AG348" s="333" t="str">
        <f aca="false">IF(T348&gt;0,(T348/Q348),"no data")</f>
        <v>no data</v>
      </c>
      <c r="AH348" s="335" t="n">
        <f aca="false">(1440-((V348*W348)+(X348*Y348)+(Z348*AA348))/(V348+X348+Z348))/1440</f>
        <v>0</v>
      </c>
      <c r="AI348" s="336" t="str">
        <f aca="false">IF(T348&gt;0,(1440-((W348*V348+AS348*AT348)+(Y348*X348+AU348*AV348)+(Z348*AA348+AW348*AX348))/(V348+X348+Z348))/1440,"no data")</f>
        <v>no data</v>
      </c>
      <c r="AJ348" s="117" t="n">
        <v>0</v>
      </c>
      <c r="AK348" s="121" t="n">
        <v>0</v>
      </c>
      <c r="AL348" s="338" t="n">
        <f aca="false">AJ348*AK348</f>
        <v>0</v>
      </c>
      <c r="AM348" s="117" t="n">
        <v>0</v>
      </c>
      <c r="AN348" s="119" t="n">
        <v>0</v>
      </c>
      <c r="AO348" s="339" t="n">
        <f aca="false">AM348*AN348</f>
        <v>0</v>
      </c>
      <c r="AP348" s="340" t="str">
        <f aca="false">IF(T348&gt;0,((((AJ348*AK348)+(AM348*AN348))/(T348*1000))*1000000),"no data")</f>
        <v>no data</v>
      </c>
      <c r="AQ348" s="338" t="n">
        <f aca="false">R348/24</f>
        <v>152.958333333333</v>
      </c>
      <c r="AR348" s="338"/>
      <c r="AS348" s="325" t="n">
        <v>0</v>
      </c>
      <c r="AT348" s="325" t="n">
        <v>0</v>
      </c>
      <c r="AU348" s="325" t="n">
        <v>0</v>
      </c>
      <c r="AV348" s="325" t="n">
        <v>0</v>
      </c>
      <c r="AW348" s="343" t="n">
        <v>0</v>
      </c>
      <c r="AX348" s="325" t="n">
        <v>0</v>
      </c>
      <c r="AY348" s="325" t="n">
        <v>12</v>
      </c>
      <c r="BA348" s="344" t="n">
        <v>0</v>
      </c>
      <c r="BB348" s="344" t="n">
        <v>0</v>
      </c>
      <c r="BC348" s="344" t="n">
        <v>0</v>
      </c>
      <c r="BD348" s="344" t="n">
        <f aca="false">BB348-BA348</f>
        <v>0</v>
      </c>
      <c r="BE348" s="346" t="str">
        <f aca="false">AP348</f>
        <v>no data</v>
      </c>
      <c r="BF348" s="346" t="n">
        <f aca="false">BC348/24</f>
        <v>0</v>
      </c>
      <c r="BG348" s="347" t="n">
        <v>0</v>
      </c>
      <c r="BH348" s="288" t="n">
        <v>0</v>
      </c>
      <c r="BI348" s="346" t="n">
        <v>0</v>
      </c>
      <c r="BJ348" s="344" t="n">
        <v>0</v>
      </c>
      <c r="BK348" s="344" t="n">
        <v>0</v>
      </c>
      <c r="BL348" s="344" t="n">
        <v>0</v>
      </c>
      <c r="BM348" s="344" t="n">
        <v>996.7</v>
      </c>
      <c r="BN348" s="344" t="n">
        <v>50.02</v>
      </c>
      <c r="BO348" s="348" t="n">
        <v>0</v>
      </c>
      <c r="BP348" s="346" t="n">
        <v>0</v>
      </c>
      <c r="BQ348" s="346" t="n">
        <v>0</v>
      </c>
      <c r="BR348" s="39"/>
      <c r="BS348" s="344" t="n">
        <v>0</v>
      </c>
      <c r="BT348" s="344" t="n">
        <v>0</v>
      </c>
      <c r="BU348" s="350" t="n">
        <f aca="false">BT348-BS348</f>
        <v>0</v>
      </c>
      <c r="BV348" s="288" t="n">
        <f aca="false">BG348+BH348</f>
        <v>0</v>
      </c>
      <c r="BW348" s="346" t="n">
        <v>0</v>
      </c>
      <c r="BX348" s="346" t="n">
        <v>0</v>
      </c>
      <c r="BY348" s="346"/>
      <c r="BZ348" s="346" t="n">
        <v>0</v>
      </c>
      <c r="CA348" s="346" t="n">
        <v>0</v>
      </c>
    </row>
    <row r="349" customFormat="false" ht="13.8" hidden="false" customHeight="false" outlineLevel="0" collapsed="false">
      <c r="A349" s="226" t="s">
        <v>137</v>
      </c>
      <c r="B349" s="85" t="n">
        <v>43079</v>
      </c>
      <c r="C349" s="86" t="n">
        <v>59</v>
      </c>
      <c r="D349" s="214" t="n">
        <v>0.633</v>
      </c>
      <c r="E349" s="88" t="n">
        <v>67</v>
      </c>
      <c r="F349" s="88" t="n">
        <v>52</v>
      </c>
      <c r="G349" s="88" t="n">
        <v>0</v>
      </c>
      <c r="H349" s="88" t="n">
        <v>0</v>
      </c>
      <c r="I349" s="88" t="n">
        <v>0</v>
      </c>
      <c r="J349" s="88" t="n">
        <v>0</v>
      </c>
      <c r="K349" s="88" t="n">
        <v>0</v>
      </c>
      <c r="L349" s="88" t="n">
        <v>0</v>
      </c>
      <c r="M349" s="90" t="n">
        <v>0</v>
      </c>
      <c r="N349" s="90" t="n">
        <v>0</v>
      </c>
      <c r="O349" s="90" t="n">
        <v>0</v>
      </c>
      <c r="P349" s="90" t="n">
        <v>0</v>
      </c>
      <c r="Q349" s="157" t="n">
        <v>3720</v>
      </c>
      <c r="R349" s="91" t="n">
        <v>3685</v>
      </c>
      <c r="S349" s="91" t="n">
        <v>3685</v>
      </c>
      <c r="T349" s="158" t="n">
        <v>0</v>
      </c>
      <c r="U349" s="92" t="n">
        <v>0</v>
      </c>
      <c r="V349" s="88" t="n">
        <v>45</v>
      </c>
      <c r="W349" s="88" t="n">
        <v>1440</v>
      </c>
      <c r="X349" s="88" t="n">
        <v>50</v>
      </c>
      <c r="Y349" s="88" t="n">
        <v>1440</v>
      </c>
      <c r="Z349" s="88" t="n">
        <v>60</v>
      </c>
      <c r="AA349" s="88" t="n">
        <v>1440</v>
      </c>
      <c r="AB349" s="93" t="n">
        <v>11</v>
      </c>
      <c r="AC349" s="94" t="n">
        <f aca="false">T349-S349</f>
        <v>-3685</v>
      </c>
      <c r="AD349" s="88" t="n">
        <v>0</v>
      </c>
      <c r="AE349" s="95" t="str">
        <f aca="false">IF(AD349&gt;0, U349/(AD349*24),"no data")</f>
        <v>no data</v>
      </c>
      <c r="AF349" s="96" t="n">
        <f aca="false">IF(Q349&gt;0,Q349/24,"no data")</f>
        <v>155</v>
      </c>
      <c r="AG349" s="95" t="str">
        <f aca="false">IF(T349&gt;0,(T349/Q349),"no data")</f>
        <v>no data</v>
      </c>
      <c r="AH349" s="97" t="n">
        <f aca="false">(1440-((V349*W349)+(X349*Y349)+(Z349*AA349))/(V349+X349+Z349))/1440</f>
        <v>0</v>
      </c>
      <c r="AI349" s="98" t="str">
        <f aca="false">IF(T349&gt;0,(1440-((W349*V349+AS349*AT349)+(Y349*X349+AU349*AV349)+(Z349*AA349+AW349*AX349))/(V349+X349+Z349))/1440,"no data")</f>
        <v>no data</v>
      </c>
      <c r="AJ349" s="117" t="n">
        <v>0</v>
      </c>
      <c r="AK349" s="121" t="n">
        <v>0</v>
      </c>
      <c r="AL349" s="101" t="n">
        <f aca="false">AJ349*AK349</f>
        <v>0</v>
      </c>
      <c r="AM349" s="117" t="n">
        <v>0</v>
      </c>
      <c r="AN349" s="119" t="n">
        <v>0</v>
      </c>
      <c r="AO349" s="103" t="n">
        <f aca="false">AM349*AN349</f>
        <v>0</v>
      </c>
      <c r="AP349" s="104" t="str">
        <f aca="false">IF(T349&gt;0,((((AJ349*AK349)+(AM349*AN349))/(T349*1000))*1000000),"no data")</f>
        <v>no data</v>
      </c>
      <c r="AQ349" s="101" t="n">
        <f aca="false">R349/24</f>
        <v>153.541666666667</v>
      </c>
      <c r="AR349" s="101"/>
      <c r="AS349" s="88" t="n">
        <v>0</v>
      </c>
      <c r="AT349" s="106" t="n">
        <v>0</v>
      </c>
      <c r="AU349" s="106" t="n">
        <v>0</v>
      </c>
      <c r="AV349" s="88" t="n">
        <v>0</v>
      </c>
      <c r="AW349" s="106" t="n">
        <v>0</v>
      </c>
      <c r="AX349" s="88" t="n">
        <v>0</v>
      </c>
      <c r="AY349" s="88" t="n">
        <v>11</v>
      </c>
      <c r="BA349" s="107" t="n">
        <v>0</v>
      </c>
      <c r="BB349" s="107" t="n">
        <v>0</v>
      </c>
      <c r="BC349" s="107" t="n">
        <v>0</v>
      </c>
      <c r="BD349" s="107" t="n">
        <f aca="false">BB349-BA349</f>
        <v>0</v>
      </c>
      <c r="BE349" s="108" t="str">
        <f aca="false">AP349</f>
        <v>no data</v>
      </c>
      <c r="BF349" s="108" t="n">
        <f aca="false">BC349/24</f>
        <v>0</v>
      </c>
      <c r="BG349" s="160" t="n">
        <v>0</v>
      </c>
      <c r="BH349" s="161" t="n">
        <v>0</v>
      </c>
      <c r="BI349" s="108" t="n">
        <v>0</v>
      </c>
      <c r="BJ349" s="107" t="n">
        <v>0</v>
      </c>
      <c r="BK349" s="107" t="n">
        <v>0</v>
      </c>
      <c r="BL349" s="107" t="n">
        <v>0</v>
      </c>
      <c r="BM349" s="107" t="n">
        <v>998.6</v>
      </c>
      <c r="BN349" s="107" t="n">
        <v>50.1</v>
      </c>
      <c r="BO349" s="122" t="n">
        <v>0</v>
      </c>
      <c r="BP349" s="108" t="n">
        <v>0</v>
      </c>
      <c r="BQ349" s="108" t="n">
        <v>0</v>
      </c>
      <c r="BR349" s="39"/>
      <c r="BS349" s="107" t="n">
        <v>0</v>
      </c>
      <c r="BT349" s="107" t="n">
        <v>0</v>
      </c>
      <c r="BU349" s="116" t="n">
        <f aca="false">BT349-BS349</f>
        <v>0</v>
      </c>
      <c r="BV349" s="161" t="n">
        <f aca="false">BG349+BH349</f>
        <v>0</v>
      </c>
      <c r="BW349" s="108" t="n">
        <v>0</v>
      </c>
      <c r="BX349" s="108" t="n">
        <v>0</v>
      </c>
      <c r="BY349" s="108"/>
      <c r="BZ349" s="108" t="n">
        <v>0</v>
      </c>
      <c r="CA349" s="108" t="n">
        <v>0</v>
      </c>
    </row>
    <row r="350" customFormat="false" ht="13.8" hidden="false" customHeight="false" outlineLevel="0" collapsed="false">
      <c r="A350" s="226"/>
      <c r="B350" s="85" t="n">
        <v>43080</v>
      </c>
      <c r="C350" s="86" t="n">
        <v>56.7</v>
      </c>
      <c r="D350" s="214" t="n">
        <v>0.818</v>
      </c>
      <c r="E350" s="88" t="n">
        <v>59</v>
      </c>
      <c r="F350" s="88" t="n">
        <v>55</v>
      </c>
      <c r="G350" s="88" t="n">
        <v>0</v>
      </c>
      <c r="H350" s="88" t="n">
        <v>0</v>
      </c>
      <c r="I350" s="88" t="n">
        <v>12</v>
      </c>
      <c r="J350" s="88" t="n">
        <v>2</v>
      </c>
      <c r="K350" s="90" t="n">
        <v>0</v>
      </c>
      <c r="L350" s="90" t="n">
        <v>0</v>
      </c>
      <c r="M350" s="90" t="n">
        <v>0</v>
      </c>
      <c r="N350" s="90" t="n">
        <v>0</v>
      </c>
      <c r="O350" s="90" t="n">
        <v>0</v>
      </c>
      <c r="P350" s="90" t="n">
        <v>0</v>
      </c>
      <c r="Q350" s="157" t="n">
        <v>3720</v>
      </c>
      <c r="R350" s="91" t="n">
        <v>2466</v>
      </c>
      <c r="S350" s="91" t="n">
        <v>2466</v>
      </c>
      <c r="T350" s="158" t="n">
        <v>907</v>
      </c>
      <c r="U350" s="92" t="n">
        <v>947</v>
      </c>
      <c r="V350" s="88" t="n">
        <v>45</v>
      </c>
      <c r="W350" s="88" t="n">
        <v>1440</v>
      </c>
      <c r="X350" s="88" t="n">
        <v>50</v>
      </c>
      <c r="Y350" s="88" t="n">
        <v>604</v>
      </c>
      <c r="Z350" s="88" t="n">
        <v>60</v>
      </c>
      <c r="AA350" s="88" t="n">
        <v>712</v>
      </c>
      <c r="AB350" s="93" t="n">
        <f aca="false">U350-T350+AY350</f>
        <v>45</v>
      </c>
      <c r="AC350" s="94" t="n">
        <f aca="false">T350-S350</f>
        <v>-1559</v>
      </c>
      <c r="AD350" s="88" t="n">
        <v>75</v>
      </c>
      <c r="AE350" s="95" t="n">
        <f aca="false">IF(AD350&gt;0, U350/(AD350*24),"no data")</f>
        <v>0.526111111111111</v>
      </c>
      <c r="AF350" s="96" t="n">
        <f aca="false">IF(Q350&gt;0,Q350/24,"no data")</f>
        <v>155</v>
      </c>
      <c r="AG350" s="95" t="n">
        <f aca="false">IF(T350&gt;0,(T350/Q350),"no data")</f>
        <v>0.243817204301075</v>
      </c>
      <c r="AH350" s="97" t="n">
        <f aca="false">(1440-((V350*W350)+(X350*Y350)+(Z350*AA350))/(V350+X350+Z350))/1440</f>
        <v>0.382974910394265</v>
      </c>
      <c r="AI350" s="98" t="n">
        <f aca="false">IF(T350&gt;0,(1440-((W350*V350+AS350*AT350)+(Y350*X350+AU350*AV350)+(Z350*AA350+AW350*AX350))/(V350+X350+Z350))/1440,"no data")</f>
        <v>0.25758064516129</v>
      </c>
      <c r="AJ350" s="117" t="n">
        <v>6.36</v>
      </c>
      <c r="AK350" s="121" t="n">
        <v>144.22</v>
      </c>
      <c r="AL350" s="101" t="n">
        <f aca="false">AJ350*AK350</f>
        <v>917.2392</v>
      </c>
      <c r="AM350" s="117" t="n">
        <v>7.865</v>
      </c>
      <c r="AN350" s="119" t="n">
        <v>955.87</v>
      </c>
      <c r="AO350" s="103" t="n">
        <f aca="false">AM350*AN350</f>
        <v>7517.91755</v>
      </c>
      <c r="AP350" s="104" t="n">
        <f aca="false">IF(T350&gt;0,((((AJ350*AK350)+(AM350*AN350))/(T350*1000))*1000000),"no data")</f>
        <v>9300.06256890849</v>
      </c>
      <c r="AQ350" s="101" t="n">
        <f aca="false">R350/24</f>
        <v>102.75</v>
      </c>
      <c r="AR350" s="101"/>
      <c r="AS350" s="88" t="n">
        <v>0</v>
      </c>
      <c r="AT350" s="106" t="n">
        <v>0</v>
      </c>
      <c r="AU350" s="106" t="n">
        <v>22</v>
      </c>
      <c r="AV350" s="88" t="n">
        <v>114</v>
      </c>
      <c r="AW350" s="106" t="n">
        <v>35</v>
      </c>
      <c r="AX350" s="88" t="n">
        <v>728</v>
      </c>
      <c r="AY350" s="88" t="n">
        <v>5</v>
      </c>
      <c r="BA350" s="107" t="n">
        <v>0</v>
      </c>
      <c r="BB350" s="107" t="n">
        <v>641</v>
      </c>
      <c r="BC350" s="107" t="n">
        <v>306</v>
      </c>
      <c r="BD350" s="107" t="n">
        <f aca="false">BB350-BA350</f>
        <v>641</v>
      </c>
      <c r="BE350" s="107" t="n">
        <f aca="false">AP350</f>
        <v>9300.06256890849</v>
      </c>
      <c r="BF350" s="108" t="n">
        <f aca="false">BC350/24</f>
        <v>12.75</v>
      </c>
      <c r="BG350" s="109" t="n">
        <v>0</v>
      </c>
      <c r="BH350" s="110" t="n">
        <v>0.602</v>
      </c>
      <c r="BI350" s="111" t="n">
        <v>0</v>
      </c>
      <c r="BJ350" s="112" t="n">
        <v>0</v>
      </c>
      <c r="BK350" s="112" t="n">
        <v>13.54</v>
      </c>
      <c r="BL350" s="112" t="n">
        <v>17.97</v>
      </c>
      <c r="BM350" s="112" t="n">
        <v>996.3</v>
      </c>
      <c r="BN350" s="111" t="n">
        <v>50.03</v>
      </c>
      <c r="BO350" s="113" t="n">
        <v>0.9331</v>
      </c>
      <c r="BP350" s="108" t="n">
        <v>0</v>
      </c>
      <c r="BQ350" s="108" t="n">
        <v>85.45</v>
      </c>
      <c r="BR350" s="39"/>
      <c r="BS350" s="107" t="n">
        <v>0</v>
      </c>
      <c r="BT350" s="107" t="n">
        <v>11914</v>
      </c>
      <c r="BU350" s="116" t="n">
        <f aca="false">BT350-BS350</f>
        <v>11914</v>
      </c>
      <c r="BV350" s="161" t="n">
        <f aca="false">BG350+BH350</f>
        <v>0.602</v>
      </c>
      <c r="BW350" s="108" t="n">
        <v>0</v>
      </c>
      <c r="BX350" s="108" t="n">
        <v>12.02</v>
      </c>
      <c r="BY350" s="108"/>
      <c r="BZ350" s="108" t="n">
        <v>0</v>
      </c>
      <c r="CA350" s="108" t="n">
        <v>4.67</v>
      </c>
    </row>
    <row r="351" customFormat="false" ht="13.8" hidden="false" customHeight="false" outlineLevel="0" collapsed="false">
      <c r="A351" s="226"/>
      <c r="B351" s="85" t="n">
        <v>43081</v>
      </c>
      <c r="C351" s="86" t="n">
        <v>52.2</v>
      </c>
      <c r="D351" s="214" t="n">
        <v>0.858</v>
      </c>
      <c r="E351" s="88" t="n">
        <v>57</v>
      </c>
      <c r="F351" s="88" t="n">
        <v>47</v>
      </c>
      <c r="G351" s="88" t="n">
        <v>0</v>
      </c>
      <c r="H351" s="88" t="n">
        <v>0</v>
      </c>
      <c r="I351" s="88" t="n">
        <v>24</v>
      </c>
      <c r="J351" s="88" t="n">
        <v>0</v>
      </c>
      <c r="K351" s="90" t="n">
        <v>0</v>
      </c>
      <c r="L351" s="90" t="n">
        <v>0</v>
      </c>
      <c r="M351" s="90" t="n">
        <v>0</v>
      </c>
      <c r="N351" s="90" t="n">
        <v>0</v>
      </c>
      <c r="O351" s="90" t="n">
        <v>0</v>
      </c>
      <c r="P351" s="90" t="n">
        <v>0</v>
      </c>
      <c r="Q351" s="157" t="n">
        <v>3720</v>
      </c>
      <c r="R351" s="91" t="n">
        <v>1753</v>
      </c>
      <c r="S351" s="91" t="n">
        <v>1753</v>
      </c>
      <c r="T351" s="158" t="n">
        <v>1725</v>
      </c>
      <c r="U351" s="92" t="n">
        <v>1790</v>
      </c>
      <c r="V351" s="88" t="n">
        <v>45</v>
      </c>
      <c r="W351" s="88" t="n">
        <v>1440</v>
      </c>
      <c r="X351" s="88" t="n">
        <v>49</v>
      </c>
      <c r="Y351" s="88" t="n">
        <v>0</v>
      </c>
      <c r="Z351" s="88" t="n">
        <v>60</v>
      </c>
      <c r="AA351" s="88" t="n">
        <v>0</v>
      </c>
      <c r="AB351" s="93" t="n">
        <f aca="false">U351-T351+AY351</f>
        <v>65</v>
      </c>
      <c r="AC351" s="94" t="n">
        <f aca="false">T351-S351</f>
        <v>-28</v>
      </c>
      <c r="AD351" s="88" t="n">
        <v>76</v>
      </c>
      <c r="AE351" s="95" t="n">
        <f aca="false">IF(AD351&gt;0, U351/(AD351*24),"no data")</f>
        <v>0.981359649122807</v>
      </c>
      <c r="AF351" s="96" t="n">
        <f aca="false">IF(Q351&gt;0,Q351/24,"no data")</f>
        <v>155</v>
      </c>
      <c r="AG351" s="95" t="n">
        <f aca="false">IF(T351&gt;0,(T351/Q351),"no data")</f>
        <v>0.463709677419355</v>
      </c>
      <c r="AH351" s="97" t="n">
        <f aca="false">(1440-((V351*W351)+(X351*Y351)+(Z351*AA351))/(V351+X351+Z351))/1440</f>
        <v>0.707792207792208</v>
      </c>
      <c r="AI351" s="98" t="n">
        <f aca="false">IF(T351&gt;0,(1440-((W351*V351+AS351*AT351)+(Y351*X351+AU351*AV351)+(Z351*AA351+AW351*AX351))/(V351+X351+Z351))/1440,"no data")</f>
        <v>0.48051948051948</v>
      </c>
      <c r="AJ351" s="117" t="n">
        <v>11.2</v>
      </c>
      <c r="AK351" s="121" t="n">
        <v>137.07</v>
      </c>
      <c r="AL351" s="101" t="n">
        <f aca="false">AJ351*AK351</f>
        <v>1535.184</v>
      </c>
      <c r="AM351" s="117" t="n">
        <v>14.174</v>
      </c>
      <c r="AN351" s="119" t="n">
        <v>949</v>
      </c>
      <c r="AO351" s="103" t="n">
        <f aca="false">AM351*AN351</f>
        <v>13451.126</v>
      </c>
      <c r="AP351" s="104" t="n">
        <f aca="false">IF(T351&gt;0,((((AJ351*AK351)+(AM351*AN351))/(T351*1000))*1000000),"no data")</f>
        <v>8687.71594202899</v>
      </c>
      <c r="AQ351" s="101" t="n">
        <f aca="false">R351/24</f>
        <v>73.0416666666667</v>
      </c>
      <c r="AR351" s="101"/>
      <c r="AS351" s="88" t="n">
        <v>0</v>
      </c>
      <c r="AT351" s="106" t="n">
        <v>0</v>
      </c>
      <c r="AU351" s="106" t="n">
        <v>0</v>
      </c>
      <c r="AV351" s="88" t="n">
        <v>0</v>
      </c>
      <c r="AW351" s="106" t="n">
        <v>35</v>
      </c>
      <c r="AX351" s="88" t="n">
        <v>1440</v>
      </c>
      <c r="AY351" s="88" t="n">
        <v>0</v>
      </c>
      <c r="BA351" s="107" t="n">
        <v>0</v>
      </c>
      <c r="BB351" s="107" t="n">
        <v>1186</v>
      </c>
      <c r="BC351" s="107" t="n">
        <v>604</v>
      </c>
      <c r="BD351" s="107" t="n">
        <f aca="false">BB351-BA351</f>
        <v>1186</v>
      </c>
      <c r="BE351" s="107" t="n">
        <f aca="false">AP351</f>
        <v>8687.71594202899</v>
      </c>
      <c r="BF351" s="108" t="n">
        <f aca="false">BC351/24</f>
        <v>25.1666666666667</v>
      </c>
      <c r="BG351" s="109" t="n">
        <v>0</v>
      </c>
      <c r="BH351" s="110" t="n">
        <v>1.084</v>
      </c>
      <c r="BI351" s="111" t="n">
        <v>0</v>
      </c>
      <c r="BJ351" s="112" t="n">
        <v>0</v>
      </c>
      <c r="BK351" s="112" t="n">
        <v>23.97</v>
      </c>
      <c r="BL351" s="112" t="n">
        <v>32.17</v>
      </c>
      <c r="BM351" s="163" t="n">
        <v>997.3</v>
      </c>
      <c r="BN351" s="111" t="n">
        <v>49.98</v>
      </c>
      <c r="BO351" s="113" t="n">
        <v>0.9363</v>
      </c>
      <c r="BP351" s="108" t="n">
        <v>0</v>
      </c>
      <c r="BQ351" s="108" t="n">
        <v>85.23</v>
      </c>
      <c r="BR351" s="39"/>
      <c r="BS351" s="107" t="n">
        <v>0</v>
      </c>
      <c r="BT351" s="107" t="n">
        <v>11753</v>
      </c>
      <c r="BU351" s="116" t="n">
        <f aca="false">BT351-BS351</f>
        <v>11753</v>
      </c>
      <c r="BV351" s="161" t="n">
        <f aca="false">BG351+BH351</f>
        <v>1.084</v>
      </c>
      <c r="BW351" s="108" t="n">
        <v>0</v>
      </c>
      <c r="BX351" s="108" t="n">
        <v>24</v>
      </c>
      <c r="BY351" s="108"/>
      <c r="BZ351" s="108" t="n">
        <v>0</v>
      </c>
      <c r="CA351" s="108" t="n">
        <v>4.37</v>
      </c>
    </row>
    <row r="352" customFormat="false" ht="13.8" hidden="false" customHeight="false" outlineLevel="0" collapsed="false">
      <c r="A352" s="226"/>
      <c r="B352" s="85" t="n">
        <v>43082</v>
      </c>
      <c r="C352" s="86" t="n">
        <v>52</v>
      </c>
      <c r="D352" s="214" t="n">
        <v>0.86</v>
      </c>
      <c r="E352" s="88" t="n">
        <v>55</v>
      </c>
      <c r="F352" s="88" t="n">
        <v>48</v>
      </c>
      <c r="G352" s="88" t="n">
        <v>0</v>
      </c>
      <c r="H352" s="88" t="n">
        <v>0</v>
      </c>
      <c r="I352" s="88" t="n">
        <v>24</v>
      </c>
      <c r="J352" s="88" t="n">
        <v>0</v>
      </c>
      <c r="K352" s="90" t="n">
        <v>0</v>
      </c>
      <c r="L352" s="90" t="n">
        <v>0</v>
      </c>
      <c r="M352" s="90" t="n">
        <v>0</v>
      </c>
      <c r="N352" s="90" t="n">
        <v>0</v>
      </c>
      <c r="O352" s="90" t="n">
        <v>0</v>
      </c>
      <c r="P352" s="90" t="n">
        <v>0</v>
      </c>
      <c r="Q352" s="157" t="n">
        <v>3720</v>
      </c>
      <c r="R352" s="91" t="n">
        <v>1760</v>
      </c>
      <c r="S352" s="91" t="n">
        <v>1760</v>
      </c>
      <c r="T352" s="158" t="n">
        <v>1729</v>
      </c>
      <c r="U352" s="92" t="n">
        <v>1795</v>
      </c>
      <c r="V352" s="88" t="n">
        <v>46</v>
      </c>
      <c r="W352" s="88" t="n">
        <v>1440</v>
      </c>
      <c r="X352" s="88" t="n">
        <v>49</v>
      </c>
      <c r="Y352" s="88" t="n">
        <v>0</v>
      </c>
      <c r="Z352" s="88" t="n">
        <v>60</v>
      </c>
      <c r="AA352" s="88" t="n">
        <v>0</v>
      </c>
      <c r="AB352" s="93" t="n">
        <f aca="false">U352-T352+AY352</f>
        <v>66</v>
      </c>
      <c r="AC352" s="94" t="n">
        <f aca="false">T352-S352</f>
        <v>-31</v>
      </c>
      <c r="AD352" s="88" t="n">
        <v>76</v>
      </c>
      <c r="AE352" s="95" t="n">
        <f aca="false">IF(AD352&gt;0, U352/(AD352*24),"no data")</f>
        <v>0.984100877192982</v>
      </c>
      <c r="AF352" s="96" t="n">
        <f aca="false">IF(Q352&gt;0,Q352/24,"no data")</f>
        <v>155</v>
      </c>
      <c r="AG352" s="95" t="n">
        <f aca="false">IF(T352&gt;0,(T352/Q352),"no data")</f>
        <v>0.464784946236559</v>
      </c>
      <c r="AH352" s="97" t="n">
        <f aca="false">(1440-((V352*W352)+(X352*Y352)+(Z352*AA352))/(V352+X352+Z352))/1440</f>
        <v>0.703225806451613</v>
      </c>
      <c r="AI352" s="98" t="n">
        <f aca="false">IF(T352&gt;0,(1440-((W352*V352+AS352*AT352)+(Y352*X352+AU352*AV352)+(Z352*AA352+AW352*AX352))/(V352+X352+Z352))/1440,"no data")</f>
        <v>0.47741935483871</v>
      </c>
      <c r="AJ352" s="117" t="n">
        <v>11.17</v>
      </c>
      <c r="AK352" s="121" t="n">
        <v>135.68</v>
      </c>
      <c r="AL352" s="101" t="n">
        <f aca="false">AJ352*AK352</f>
        <v>1515.5456</v>
      </c>
      <c r="AM352" s="117" t="n">
        <v>14.198</v>
      </c>
      <c r="AN352" s="119" t="n">
        <v>951</v>
      </c>
      <c r="AO352" s="103" t="n">
        <f aca="false">AM352*AN352</f>
        <v>13502.298</v>
      </c>
      <c r="AP352" s="104" t="n">
        <f aca="false">IF(T352&gt;0,((((AJ352*AK352)+(AM352*AN352))/(T352*1000))*1000000),"no data")</f>
        <v>8685.85517640254</v>
      </c>
      <c r="AQ352" s="101" t="n">
        <f aca="false">R352/24</f>
        <v>73.3333333333333</v>
      </c>
      <c r="AR352" s="101"/>
      <c r="AS352" s="88" t="n">
        <v>0</v>
      </c>
      <c r="AT352" s="106" t="n">
        <v>0</v>
      </c>
      <c r="AU352" s="106" t="n">
        <v>0</v>
      </c>
      <c r="AV352" s="88" t="n">
        <v>0</v>
      </c>
      <c r="AW352" s="106" t="n">
        <v>35</v>
      </c>
      <c r="AX352" s="88" t="n">
        <v>1440</v>
      </c>
      <c r="AY352" s="88" t="n">
        <v>0</v>
      </c>
      <c r="BA352" s="107" t="n">
        <v>0</v>
      </c>
      <c r="BB352" s="107" t="n">
        <v>1188</v>
      </c>
      <c r="BC352" s="107" t="n">
        <v>607</v>
      </c>
      <c r="BD352" s="107" t="n">
        <f aca="false">BB352-BA352</f>
        <v>1188</v>
      </c>
      <c r="BE352" s="107" t="n">
        <f aca="false">AP352</f>
        <v>8685.85517640254</v>
      </c>
      <c r="BF352" s="108" t="n">
        <f aca="false">BC352/24</f>
        <v>25.2916666666667</v>
      </c>
      <c r="BG352" s="109" t="n">
        <v>0</v>
      </c>
      <c r="BH352" s="110" t="n">
        <v>1.122</v>
      </c>
      <c r="BI352" s="111" t="n">
        <v>0</v>
      </c>
      <c r="BJ352" s="112" t="n">
        <v>0</v>
      </c>
      <c r="BK352" s="112" t="n">
        <v>23.95</v>
      </c>
      <c r="BL352" s="112" t="n">
        <v>32.72</v>
      </c>
      <c r="BM352" s="163" t="n">
        <v>1000.7</v>
      </c>
      <c r="BN352" s="111" t="n">
        <v>50.03</v>
      </c>
      <c r="BO352" s="113" t="n">
        <v>0.9372</v>
      </c>
      <c r="BP352" s="108" t="n">
        <v>0</v>
      </c>
      <c r="BQ352" s="108" t="n">
        <v>85.11</v>
      </c>
      <c r="BR352" s="39"/>
      <c r="BS352" s="107" t="n">
        <v>0</v>
      </c>
      <c r="BT352" s="107" t="n">
        <v>11773</v>
      </c>
      <c r="BU352" s="116" t="n">
        <f aca="false">BT352-BS352</f>
        <v>11773</v>
      </c>
      <c r="BV352" s="161" t="n">
        <f aca="false">BG352+BH352</f>
        <v>1.122</v>
      </c>
      <c r="BW352" s="108" t="n">
        <v>0</v>
      </c>
      <c r="BX352" s="108" t="n">
        <v>24</v>
      </c>
      <c r="BY352" s="108"/>
      <c r="BZ352" s="108" t="n">
        <v>0</v>
      </c>
      <c r="CA352" s="108" t="n">
        <v>2.3</v>
      </c>
    </row>
    <row r="353" customFormat="false" ht="13.8" hidden="false" customHeight="false" outlineLevel="0" collapsed="false">
      <c r="A353" s="226"/>
      <c r="B353" s="85" t="n">
        <v>43083</v>
      </c>
      <c r="C353" s="86" t="n">
        <v>54</v>
      </c>
      <c r="D353" s="214" t="n">
        <v>0.8</v>
      </c>
      <c r="E353" s="89" t="n">
        <v>60</v>
      </c>
      <c r="F353" s="89" t="n">
        <v>48</v>
      </c>
      <c r="G353" s="89" t="n">
        <v>0</v>
      </c>
      <c r="H353" s="89" t="n">
        <v>0</v>
      </c>
      <c r="I353" s="89" t="n">
        <v>24</v>
      </c>
      <c r="J353" s="89" t="n">
        <v>0</v>
      </c>
      <c r="K353" s="89" t="n">
        <v>0</v>
      </c>
      <c r="L353" s="89" t="n">
        <v>0</v>
      </c>
      <c r="M353" s="89" t="n">
        <v>0</v>
      </c>
      <c r="N353" s="89" t="n">
        <v>0</v>
      </c>
      <c r="O353" s="89" t="n">
        <v>0</v>
      </c>
      <c r="P353" s="89" t="n">
        <v>0</v>
      </c>
      <c r="Q353" s="164" t="n">
        <v>3720</v>
      </c>
      <c r="R353" s="91" t="n">
        <v>1760</v>
      </c>
      <c r="S353" s="94" t="n">
        <v>1760</v>
      </c>
      <c r="T353" s="165" t="n">
        <v>1732</v>
      </c>
      <c r="U353" s="165" t="n">
        <v>1798</v>
      </c>
      <c r="V353" s="89" t="n">
        <v>46</v>
      </c>
      <c r="W353" s="89" t="n">
        <v>1440</v>
      </c>
      <c r="X353" s="89" t="n">
        <v>49</v>
      </c>
      <c r="Y353" s="89" t="n">
        <v>0</v>
      </c>
      <c r="Z353" s="89" t="n">
        <v>60</v>
      </c>
      <c r="AA353" s="89" t="n">
        <v>0</v>
      </c>
      <c r="AB353" s="93" t="n">
        <f aca="false">U353-T353+AY353</f>
        <v>66</v>
      </c>
      <c r="AC353" s="94" t="n">
        <f aca="false">T353-S353</f>
        <v>-28</v>
      </c>
      <c r="AD353" s="89" t="n">
        <v>76</v>
      </c>
      <c r="AE353" s="95" t="n">
        <f aca="false">IF(AD353&gt;0, U353/(AD353*24),"no data")</f>
        <v>0.985745614035088</v>
      </c>
      <c r="AF353" s="96" t="n">
        <f aca="false">IF(Q353&gt;0,Q353/24,"no data")</f>
        <v>155</v>
      </c>
      <c r="AG353" s="95" t="n">
        <f aca="false">IF(T353&gt;0,(T353/Q353),"no data")</f>
        <v>0.465591397849462</v>
      </c>
      <c r="AH353" s="97" t="n">
        <f aca="false">(1440-((V353*W353)+(X353*Y353)+(Z353*AA353))/(V353+X353+Z353))/1440</f>
        <v>0.703225806451613</v>
      </c>
      <c r="AI353" s="98" t="n">
        <f aca="false">IF(T353&gt;0,(1440-((W353*V353+AS353*AT353)+(Y353*X353+AU353*AV353)+(Z353*AA353+AW353*AX353))/(V353+X353+Z353))/1440,"no data")</f>
        <v>0.470967741935484</v>
      </c>
      <c r="AJ353" s="117" t="n">
        <v>11.3</v>
      </c>
      <c r="AK353" s="121" t="n">
        <v>137.45</v>
      </c>
      <c r="AL353" s="101" t="n">
        <f aca="false">AJ353*AK353</f>
        <v>1553.185</v>
      </c>
      <c r="AM353" s="117" t="n">
        <v>14.165</v>
      </c>
      <c r="AN353" s="119" t="n">
        <v>953</v>
      </c>
      <c r="AO353" s="103" t="n">
        <f aca="false">AM353*AN353</f>
        <v>13499.245</v>
      </c>
      <c r="AP353" s="104" t="n">
        <f aca="false">IF(T353&gt;0,((((AJ353*AK353)+(AM353*AN353))/(T353*1000))*1000000),"no data")</f>
        <v>8690.77944572748</v>
      </c>
      <c r="AQ353" s="168" t="n">
        <f aca="false">R353/24</f>
        <v>73.3333333333333</v>
      </c>
      <c r="AR353" s="168"/>
      <c r="AS353" s="89" t="n">
        <v>0</v>
      </c>
      <c r="AT353" s="89" t="n">
        <v>0</v>
      </c>
      <c r="AU353" s="89" t="n">
        <v>0</v>
      </c>
      <c r="AV353" s="89" t="n">
        <v>0</v>
      </c>
      <c r="AW353" s="89" t="n">
        <v>36</v>
      </c>
      <c r="AX353" s="89" t="n">
        <v>1440</v>
      </c>
      <c r="AY353" s="89" t="n">
        <v>0</v>
      </c>
      <c r="BA353" s="89" t="n">
        <v>0</v>
      </c>
      <c r="BB353" s="89" t="n">
        <v>1180</v>
      </c>
      <c r="BC353" s="89" t="n">
        <v>618</v>
      </c>
      <c r="BD353" s="107" t="n">
        <f aca="false">BB353-BA353</f>
        <v>1180</v>
      </c>
      <c r="BE353" s="107" t="n">
        <f aca="false">AP353</f>
        <v>8690.77944572748</v>
      </c>
      <c r="BF353" s="108" t="n">
        <f aca="false">BC353/24</f>
        <v>25.75</v>
      </c>
      <c r="BG353" s="166" t="n">
        <v>0</v>
      </c>
      <c r="BH353" s="166" t="n">
        <v>1.185</v>
      </c>
      <c r="BI353" s="167" t="n">
        <v>0</v>
      </c>
      <c r="BJ353" s="167" t="n">
        <v>0</v>
      </c>
      <c r="BK353" s="167" t="n">
        <v>23.8</v>
      </c>
      <c r="BL353" s="167" t="n">
        <v>32.76</v>
      </c>
      <c r="BM353" s="168" t="n">
        <v>1003</v>
      </c>
      <c r="BN353" s="168" t="n">
        <v>49.99</v>
      </c>
      <c r="BO353" s="169" t="n">
        <v>0.9362</v>
      </c>
      <c r="BP353" s="108" t="n">
        <v>0</v>
      </c>
      <c r="BQ353" s="108" t="n">
        <v>85.23</v>
      </c>
      <c r="BR353" s="39"/>
      <c r="BS353" s="115" t="n">
        <v>0</v>
      </c>
      <c r="BT353" s="115" t="n">
        <v>11778</v>
      </c>
      <c r="BU353" s="116" t="n">
        <f aca="false">BT353-BS353</f>
        <v>11778</v>
      </c>
      <c r="BV353" s="161" t="n">
        <f aca="false">BG353+BH353</f>
        <v>1.185</v>
      </c>
      <c r="BW353" s="168" t="n">
        <v>0</v>
      </c>
      <c r="BX353" s="168" t="n">
        <v>24</v>
      </c>
      <c r="BY353" s="168"/>
      <c r="BZ353" s="254" t="n">
        <v>0</v>
      </c>
      <c r="CA353" s="254" t="n">
        <v>5.75</v>
      </c>
    </row>
    <row r="354" customFormat="false" ht="13.8" hidden="false" customHeight="false" outlineLevel="0" collapsed="false">
      <c r="A354" s="226"/>
      <c r="B354" s="85" t="n">
        <v>43084</v>
      </c>
      <c r="C354" s="86" t="n">
        <v>53.14</v>
      </c>
      <c r="D354" s="214" t="n">
        <v>0.7451</v>
      </c>
      <c r="E354" s="170" t="n">
        <v>67</v>
      </c>
      <c r="F354" s="170" t="n">
        <v>43</v>
      </c>
      <c r="G354" s="88" t="n">
        <v>0</v>
      </c>
      <c r="H354" s="88" t="n">
        <v>0</v>
      </c>
      <c r="I354" s="88" t="n">
        <v>24</v>
      </c>
      <c r="J354" s="88" t="n">
        <v>0</v>
      </c>
      <c r="K354" s="90" t="n">
        <v>0</v>
      </c>
      <c r="L354" s="90" t="n">
        <v>0</v>
      </c>
      <c r="M354" s="90" t="n">
        <v>0</v>
      </c>
      <c r="N354" s="90" t="n">
        <v>0</v>
      </c>
      <c r="O354" s="90" t="n">
        <v>0</v>
      </c>
      <c r="P354" s="90" t="n">
        <v>0</v>
      </c>
      <c r="Q354" s="164" t="n">
        <v>3720</v>
      </c>
      <c r="R354" s="91" t="n">
        <v>1742</v>
      </c>
      <c r="S354" s="171" t="n">
        <v>1742</v>
      </c>
      <c r="T354" s="92" t="n">
        <v>1721</v>
      </c>
      <c r="U354" s="92" t="n">
        <v>1787</v>
      </c>
      <c r="V354" s="88" t="n">
        <v>46</v>
      </c>
      <c r="W354" s="88" t="n">
        <v>1440</v>
      </c>
      <c r="X354" s="88" t="n">
        <v>50</v>
      </c>
      <c r="Y354" s="88" t="n">
        <v>0</v>
      </c>
      <c r="Z354" s="88" t="n">
        <v>60</v>
      </c>
      <c r="AA354" s="88" t="n">
        <v>0</v>
      </c>
      <c r="AB354" s="93" t="n">
        <f aca="false">U354-T354+AY354</f>
        <v>66</v>
      </c>
      <c r="AC354" s="94" t="n">
        <f aca="false">T354-S354</f>
        <v>-21</v>
      </c>
      <c r="AD354" s="89" t="n">
        <v>76</v>
      </c>
      <c r="AE354" s="95" t="n">
        <f aca="false">IF(AD354&gt;0, U354/(AD354*24),"no data")</f>
        <v>0.979714912280702</v>
      </c>
      <c r="AF354" s="96" t="n">
        <f aca="false">IF(Q354&gt;0,Q354/24,"no data")</f>
        <v>155</v>
      </c>
      <c r="AG354" s="95" t="n">
        <f aca="false">IF(T354&gt;0,(T354/Q354),"no data")</f>
        <v>0.462634408602151</v>
      </c>
      <c r="AH354" s="97" t="n">
        <f aca="false">(1440-((V354*W354)+(X354*Y354)+(Z354*AA354))/(V354+X354+Z354))/1440</f>
        <v>0.705128205128205</v>
      </c>
      <c r="AI354" s="98" t="n">
        <f aca="false">IF(T354&gt;0,(1440-((W354*V354+AS354*AT354)+(Y354*X354+AU354*AV354)+(Z354*AA354+AW354*AX354))/(V354+X354+Z354))/1440,"no data")</f>
        <v>0.480769230769231</v>
      </c>
      <c r="AJ354" s="117" t="n">
        <v>11.29</v>
      </c>
      <c r="AK354" s="121" t="n">
        <v>134.29</v>
      </c>
      <c r="AL354" s="101" t="n">
        <f aca="false">AJ354*AK354</f>
        <v>1516.1341</v>
      </c>
      <c r="AM354" s="117" t="n">
        <v>14.089</v>
      </c>
      <c r="AN354" s="119" t="n">
        <v>952</v>
      </c>
      <c r="AO354" s="103" t="n">
        <f aca="false">AM354*AN354</f>
        <v>13412.728</v>
      </c>
      <c r="AP354" s="104" t="n">
        <f aca="false">IF(T354&gt;0,((((AJ354*AK354)+(AM354*AN354))/(T354*1000))*1000000),"no data")</f>
        <v>8674.52765833817</v>
      </c>
      <c r="AQ354" s="101" t="n">
        <f aca="false">R354/24</f>
        <v>72.5833333333333</v>
      </c>
      <c r="AR354" s="101"/>
      <c r="AS354" s="106" t="n">
        <v>0</v>
      </c>
      <c r="AT354" s="106" t="n">
        <v>0</v>
      </c>
      <c r="AU354" s="106" t="n">
        <v>0</v>
      </c>
      <c r="AV354" s="88" t="n">
        <v>0</v>
      </c>
      <c r="AW354" s="106" t="n">
        <v>35</v>
      </c>
      <c r="AX354" s="88" t="n">
        <v>1440</v>
      </c>
      <c r="AY354" s="88" t="n">
        <v>0</v>
      </c>
      <c r="BA354" s="107" t="n">
        <v>0</v>
      </c>
      <c r="BB354" s="107" t="n">
        <v>1188</v>
      </c>
      <c r="BC354" s="107" t="n">
        <v>599</v>
      </c>
      <c r="BD354" s="107" t="n">
        <f aca="false">BB354-BA354</f>
        <v>1188</v>
      </c>
      <c r="BE354" s="107" t="n">
        <f aca="false">AP354</f>
        <v>8674.52765833817</v>
      </c>
      <c r="BF354" s="108" t="n">
        <f aca="false">BC354/24</f>
        <v>24.9583333333333</v>
      </c>
      <c r="BG354" s="109" t="n">
        <v>0</v>
      </c>
      <c r="BH354" s="110" t="n">
        <v>0.992</v>
      </c>
      <c r="BI354" s="111" t="n">
        <v>0</v>
      </c>
      <c r="BJ354" s="112" t="n">
        <v>0</v>
      </c>
      <c r="BK354" s="112" t="n">
        <v>23.92</v>
      </c>
      <c r="BL354" s="112" t="n">
        <v>32.77</v>
      </c>
      <c r="BM354" s="112" t="n">
        <v>1004.42</v>
      </c>
      <c r="BN354" s="111" t="n">
        <v>50.03</v>
      </c>
      <c r="BO354" s="113" t="n">
        <v>0.9375</v>
      </c>
      <c r="BP354" s="108" t="n">
        <v>0</v>
      </c>
      <c r="BQ354" s="108" t="n">
        <v>84.88</v>
      </c>
      <c r="BR354" s="39"/>
      <c r="BS354" s="115" t="n">
        <v>0</v>
      </c>
      <c r="BT354" s="115" t="n">
        <v>11755</v>
      </c>
      <c r="BU354" s="116" t="n">
        <f aca="false">BT354-BS354</f>
        <v>11755</v>
      </c>
      <c r="BV354" s="161" t="n">
        <f aca="false">BG354+BH354</f>
        <v>0.992</v>
      </c>
      <c r="BW354" s="108" t="n">
        <v>0</v>
      </c>
      <c r="BX354" s="108" t="n">
        <v>24</v>
      </c>
      <c r="BY354" s="108"/>
      <c r="BZ354" s="108" t="n">
        <v>0</v>
      </c>
      <c r="CA354" s="108" t="n">
        <v>0</v>
      </c>
    </row>
    <row r="355" customFormat="false" ht="13.8" hidden="false" customHeight="false" outlineLevel="0" collapsed="false">
      <c r="A355" s="226"/>
      <c r="B355" s="85" t="n">
        <v>43085</v>
      </c>
      <c r="C355" s="86" t="n">
        <v>57</v>
      </c>
      <c r="D355" s="214" t="n">
        <v>0.538</v>
      </c>
      <c r="E355" s="89" t="n">
        <v>71</v>
      </c>
      <c r="F355" s="89" t="n">
        <v>46</v>
      </c>
      <c r="G355" s="88" t="n">
        <v>0</v>
      </c>
      <c r="H355" s="88" t="n">
        <v>0</v>
      </c>
      <c r="I355" s="88" t="n">
        <v>24</v>
      </c>
      <c r="J355" s="88" t="n">
        <v>0</v>
      </c>
      <c r="K355" s="90" t="n">
        <v>0</v>
      </c>
      <c r="L355" s="90" t="n">
        <v>0</v>
      </c>
      <c r="M355" s="90" t="n">
        <v>0</v>
      </c>
      <c r="N355" s="90" t="n">
        <v>0</v>
      </c>
      <c r="O355" s="90" t="n">
        <v>0</v>
      </c>
      <c r="P355" s="90" t="n">
        <v>0</v>
      </c>
      <c r="Q355" s="164" t="n">
        <v>3717</v>
      </c>
      <c r="R355" s="91" t="n">
        <v>1740</v>
      </c>
      <c r="S355" s="91" t="n">
        <v>1740</v>
      </c>
      <c r="T355" s="92" t="n">
        <v>1715</v>
      </c>
      <c r="U355" s="92" t="n">
        <v>1780</v>
      </c>
      <c r="V355" s="88" t="n">
        <v>46</v>
      </c>
      <c r="W355" s="89" t="n">
        <v>1440</v>
      </c>
      <c r="X355" s="89" t="n">
        <v>50</v>
      </c>
      <c r="Y355" s="89" t="n">
        <v>0</v>
      </c>
      <c r="Z355" s="89" t="n">
        <v>60</v>
      </c>
      <c r="AA355" s="89" t="n">
        <v>0</v>
      </c>
      <c r="AB355" s="93" t="n">
        <f aca="false">U355-T355+AY355</f>
        <v>65</v>
      </c>
      <c r="AC355" s="94" t="n">
        <f aca="false">T355-S355</f>
        <v>-25</v>
      </c>
      <c r="AD355" s="89" t="n">
        <v>76</v>
      </c>
      <c r="AE355" s="95" t="n">
        <f aca="false">IF(AD355&gt;0, U355/(AD355*24),"no data")</f>
        <v>0.975877192982456</v>
      </c>
      <c r="AF355" s="96" t="n">
        <f aca="false">IF(Q355&gt;0,Q355/24,"no data")</f>
        <v>154.875</v>
      </c>
      <c r="AG355" s="95" t="n">
        <f aca="false">IF(T355&gt;0,(T355/Q355),"no data")</f>
        <v>0.461393596986817</v>
      </c>
      <c r="AH355" s="97" t="n">
        <f aca="false">(1440-((V355*W355)+(X355*Y355)+(Z355*AA355))/(V355+X355+Z355))/1440</f>
        <v>0.705128205128205</v>
      </c>
      <c r="AI355" s="98" t="n">
        <f aca="false">IF(T355&gt;0,(1440-((W355*V355+AS355*AT355)+(Y355*X355+AU355*AV355)+(Z355*AA355+AW355*AX355))/(V355+X355+Z355))/1440,"no data")</f>
        <v>0.474358974358974</v>
      </c>
      <c r="AJ355" s="117" t="n">
        <v>11.295</v>
      </c>
      <c r="AK355" s="121" t="n">
        <v>136.65</v>
      </c>
      <c r="AL355" s="101" t="n">
        <f aca="false">AJ355*AK355</f>
        <v>1543.46175</v>
      </c>
      <c r="AM355" s="117" t="n">
        <v>14.068</v>
      </c>
      <c r="AN355" s="119" t="n">
        <v>947</v>
      </c>
      <c r="AO355" s="103" t="n">
        <f aca="false">AM355*AN355</f>
        <v>13322.396</v>
      </c>
      <c r="AP355" s="104" t="n">
        <f aca="false">IF(T355&gt;0,((((AJ355*AK355)+(AM355*AN355))/(T355*1000))*1000000),"no data")</f>
        <v>8668.13862973761</v>
      </c>
      <c r="AQ355" s="101" t="n">
        <f aca="false">R355/24</f>
        <v>72.5</v>
      </c>
      <c r="AR355" s="101"/>
      <c r="AS355" s="88" t="n">
        <v>0</v>
      </c>
      <c r="AT355" s="106" t="n">
        <v>0</v>
      </c>
      <c r="AU355" s="106" t="n">
        <v>0</v>
      </c>
      <c r="AV355" s="88" t="n">
        <v>0</v>
      </c>
      <c r="AW355" s="106" t="n">
        <v>36</v>
      </c>
      <c r="AX355" s="88" t="n">
        <v>1440</v>
      </c>
      <c r="AY355" s="88" t="n">
        <v>0</v>
      </c>
      <c r="BA355" s="107" t="n">
        <v>0</v>
      </c>
      <c r="BB355" s="107" t="n">
        <v>1194</v>
      </c>
      <c r="BC355" s="107" t="n">
        <v>586</v>
      </c>
      <c r="BD355" s="107" t="n">
        <f aca="false">BB355-BA355</f>
        <v>1194</v>
      </c>
      <c r="BE355" s="107" t="n">
        <f aca="false">AP355</f>
        <v>8668.13862973761</v>
      </c>
      <c r="BF355" s="108" t="n">
        <f aca="false">BC355/24</f>
        <v>24.4166666666667</v>
      </c>
      <c r="BG355" s="109" t="n">
        <v>0</v>
      </c>
      <c r="BH355" s="110" t="n">
        <v>0.878</v>
      </c>
      <c r="BI355" s="111" t="n">
        <v>0</v>
      </c>
      <c r="BJ355" s="112" t="n">
        <v>0</v>
      </c>
      <c r="BK355" s="112" t="n">
        <v>24.2</v>
      </c>
      <c r="BL355" s="112" t="n">
        <v>32.5</v>
      </c>
      <c r="BM355" s="112" t="n">
        <v>1005</v>
      </c>
      <c r="BN355" s="111" t="n">
        <v>50.08</v>
      </c>
      <c r="BO355" s="113" t="n">
        <v>0.9367</v>
      </c>
      <c r="BP355" s="108" t="n">
        <v>0</v>
      </c>
      <c r="BQ355" s="108" t="n">
        <v>84.9</v>
      </c>
      <c r="BR355" s="39"/>
      <c r="BS355" s="115" t="n">
        <v>0</v>
      </c>
      <c r="BT355" s="115" t="n">
        <v>11788</v>
      </c>
      <c r="BU355" s="116" t="n">
        <f aca="false">BT355-BS355</f>
        <v>11788</v>
      </c>
      <c r="BV355" s="161" t="n">
        <f aca="false">BG355+BH355</f>
        <v>0.878</v>
      </c>
      <c r="BW355" s="108" t="n">
        <v>0</v>
      </c>
      <c r="BX355" s="108" t="n">
        <v>24</v>
      </c>
      <c r="BY355" s="108"/>
      <c r="BZ355" s="108" t="n">
        <v>0</v>
      </c>
      <c r="CA355" s="108" t="n">
        <v>6.13</v>
      </c>
    </row>
    <row r="356" customFormat="false" ht="13.8" hidden="false" customHeight="false" outlineLevel="0" collapsed="false">
      <c r="A356" s="290" t="s">
        <v>138</v>
      </c>
      <c r="B356" s="291" t="n">
        <v>43086</v>
      </c>
      <c r="C356" s="323" t="n">
        <v>59.9</v>
      </c>
      <c r="D356" s="324" t="n">
        <v>0.477</v>
      </c>
      <c r="E356" s="326" t="n">
        <v>74</v>
      </c>
      <c r="F356" s="326" t="n">
        <v>48</v>
      </c>
      <c r="G356" s="326" t="n">
        <v>0</v>
      </c>
      <c r="H356" s="326" t="n">
        <v>0</v>
      </c>
      <c r="I356" s="326" t="n">
        <v>24</v>
      </c>
      <c r="J356" s="326" t="n">
        <v>0</v>
      </c>
      <c r="K356" s="356" t="n">
        <v>0</v>
      </c>
      <c r="L356" s="356" t="n">
        <v>0</v>
      </c>
      <c r="M356" s="356" t="n">
        <v>0</v>
      </c>
      <c r="N356" s="356" t="n">
        <v>0</v>
      </c>
      <c r="O356" s="356" t="n">
        <v>0</v>
      </c>
      <c r="P356" s="356" t="n">
        <v>0</v>
      </c>
      <c r="Q356" s="357" t="n">
        <v>3711</v>
      </c>
      <c r="R356" s="329" t="n">
        <v>1733</v>
      </c>
      <c r="S356" s="329" t="n">
        <v>1733</v>
      </c>
      <c r="T356" s="330" t="n">
        <v>1704</v>
      </c>
      <c r="U356" s="330" t="n">
        <v>1768</v>
      </c>
      <c r="V356" s="326" t="n">
        <v>46</v>
      </c>
      <c r="W356" s="326" t="n">
        <v>1440</v>
      </c>
      <c r="X356" s="326" t="n">
        <v>50</v>
      </c>
      <c r="Y356" s="326" t="n">
        <v>0</v>
      </c>
      <c r="Z356" s="326" t="n">
        <v>60</v>
      </c>
      <c r="AA356" s="326" t="n">
        <v>0</v>
      </c>
      <c r="AB356" s="331" t="n">
        <f aca="false">U356-T356+AY356</f>
        <v>64</v>
      </c>
      <c r="AC356" s="332" t="n">
        <f aca="false">T356-S356</f>
        <v>-29</v>
      </c>
      <c r="AD356" s="326" t="n">
        <v>75</v>
      </c>
      <c r="AE356" s="333" t="n">
        <f aca="false">IF(AD356&gt;0, U356/(AD356*24),"no data")</f>
        <v>0.982222222222222</v>
      </c>
      <c r="AF356" s="334" t="n">
        <f aca="false">IF(Q356&gt;0,Q356/24,"no data")</f>
        <v>154.625</v>
      </c>
      <c r="AG356" s="333" t="n">
        <f aca="false">IF(T356&gt;0,(T356/Q356),"no data")</f>
        <v>0.459175424413905</v>
      </c>
      <c r="AH356" s="335" t="n">
        <f aca="false">(1440-((V356*W356)+(X356*Y356)+(Z356*AA356))/(V356+X356+Z356))/1440</f>
        <v>0.705128205128205</v>
      </c>
      <c r="AI356" s="336" t="n">
        <f aca="false">IF(T356&gt;0,(1440-((W356*V356+AS356*AT356)+(Y356*X356+AU356*AV356)+(Z356*AA356+AW356*AX356))/(V356+X356+Z356))/1440,"no data")</f>
        <v>0.474358974358974</v>
      </c>
      <c r="AJ356" s="117" t="n">
        <v>11.37</v>
      </c>
      <c r="AK356" s="121" t="n">
        <v>137.92</v>
      </c>
      <c r="AL356" s="338" t="n">
        <f aca="false">AJ356*AK356</f>
        <v>1568.1504</v>
      </c>
      <c r="AM356" s="117" t="n">
        <v>13.925</v>
      </c>
      <c r="AN356" s="119" t="n">
        <v>949</v>
      </c>
      <c r="AO356" s="339" t="n">
        <f aca="false">AM356*AN356</f>
        <v>13214.825</v>
      </c>
      <c r="AP356" s="340" t="n">
        <f aca="false">IF(T356&gt;0,((((AJ356*AK356)+(AM356*AN356))/(T356*1000))*1000000),"no data")</f>
        <v>8675.45504694836</v>
      </c>
      <c r="AQ356" s="338" t="n">
        <f aca="false">R356/24</f>
        <v>72.2083333333333</v>
      </c>
      <c r="AR356" s="338"/>
      <c r="AS356" s="325" t="n">
        <v>0</v>
      </c>
      <c r="AT356" s="343" t="n">
        <v>0</v>
      </c>
      <c r="AU356" s="343" t="n">
        <v>0</v>
      </c>
      <c r="AV356" s="325" t="n">
        <v>0</v>
      </c>
      <c r="AW356" s="343" t="n">
        <v>36</v>
      </c>
      <c r="AX356" s="325" t="n">
        <v>1440</v>
      </c>
      <c r="AY356" s="325" t="n">
        <v>0</v>
      </c>
      <c r="BA356" s="344" t="n">
        <v>0</v>
      </c>
      <c r="BB356" s="344" t="n">
        <v>1186</v>
      </c>
      <c r="BC356" s="344" t="n">
        <v>582</v>
      </c>
      <c r="BD356" s="344" t="n">
        <f aca="false">BB356-BA356</f>
        <v>1186</v>
      </c>
      <c r="BE356" s="344" t="n">
        <f aca="false">AP356</f>
        <v>8675.45504694836</v>
      </c>
      <c r="BF356" s="346" t="n">
        <f aca="false">BC356/24</f>
        <v>24.25</v>
      </c>
      <c r="BG356" s="358" t="n">
        <v>0</v>
      </c>
      <c r="BH356" s="306" t="n">
        <v>0.829</v>
      </c>
      <c r="BI356" s="349" t="n">
        <v>0</v>
      </c>
      <c r="BJ356" s="359" t="n">
        <v>0</v>
      </c>
      <c r="BK356" s="359" t="n">
        <v>24</v>
      </c>
      <c r="BL356" s="359" t="n">
        <v>32.6</v>
      </c>
      <c r="BM356" s="359" t="n">
        <v>1005.5</v>
      </c>
      <c r="BN356" s="359" t="n">
        <v>50.03</v>
      </c>
      <c r="BO356" s="360" t="n">
        <v>0.9364</v>
      </c>
      <c r="BP356" s="359" t="n">
        <v>0</v>
      </c>
      <c r="BQ356" s="359" t="n">
        <v>85</v>
      </c>
      <c r="BR356" s="39"/>
      <c r="BS356" s="359" t="n">
        <v>0</v>
      </c>
      <c r="BT356" s="359" t="n">
        <v>11787</v>
      </c>
      <c r="BU356" s="350" t="n">
        <f aca="false">BT356-BS356</f>
        <v>11787</v>
      </c>
      <c r="BV356" s="288" t="n">
        <f aca="false">BG356+BH356</f>
        <v>0.829</v>
      </c>
      <c r="BW356" s="346" t="n">
        <v>0</v>
      </c>
      <c r="BX356" s="346" t="n">
        <v>24</v>
      </c>
      <c r="BY356" s="346"/>
      <c r="BZ356" s="346" t="n">
        <v>0</v>
      </c>
      <c r="CA356" s="346" t="n">
        <v>0</v>
      </c>
    </row>
    <row r="357" customFormat="false" ht="13.8" hidden="false" customHeight="false" outlineLevel="0" collapsed="false">
      <c r="A357" s="290"/>
      <c r="B357" s="291" t="n">
        <v>43087</v>
      </c>
      <c r="C357" s="323" t="n">
        <v>61.8</v>
      </c>
      <c r="D357" s="324" t="n">
        <v>0.505</v>
      </c>
      <c r="E357" s="326" t="n">
        <v>77</v>
      </c>
      <c r="F357" s="326" t="n">
        <v>51</v>
      </c>
      <c r="G357" s="326" t="n">
        <v>0</v>
      </c>
      <c r="H357" s="326" t="n">
        <v>0</v>
      </c>
      <c r="I357" s="326" t="n">
        <v>14</v>
      </c>
      <c r="J357" s="326" t="n">
        <v>34</v>
      </c>
      <c r="K357" s="356" t="n">
        <v>0</v>
      </c>
      <c r="L357" s="356" t="n">
        <v>0</v>
      </c>
      <c r="M357" s="356" t="n">
        <v>0</v>
      </c>
      <c r="N357" s="356" t="n">
        <v>0</v>
      </c>
      <c r="O357" s="356" t="n">
        <v>0</v>
      </c>
      <c r="P357" s="356" t="n">
        <v>0</v>
      </c>
      <c r="Q357" s="357" t="n">
        <v>3706</v>
      </c>
      <c r="R357" s="329" t="n">
        <v>2535</v>
      </c>
      <c r="S357" s="329" t="n">
        <v>2535</v>
      </c>
      <c r="T357" s="330" t="n">
        <v>1042</v>
      </c>
      <c r="U357" s="330" t="n">
        <v>1081</v>
      </c>
      <c r="V357" s="326" t="n">
        <v>46</v>
      </c>
      <c r="W357" s="326" t="n">
        <v>1440</v>
      </c>
      <c r="X357" s="326" t="n">
        <v>50</v>
      </c>
      <c r="Y357" s="326" t="n">
        <v>544</v>
      </c>
      <c r="Z357" s="326" t="n">
        <v>60</v>
      </c>
      <c r="AA357" s="326" t="n">
        <v>549</v>
      </c>
      <c r="AB357" s="331" t="n">
        <f aca="false">U357-T357+AY357</f>
        <v>47</v>
      </c>
      <c r="AC357" s="332" t="n">
        <f aca="false">T357-S357</f>
        <v>-1493</v>
      </c>
      <c r="AD357" s="326" t="n">
        <v>74</v>
      </c>
      <c r="AE357" s="333" t="n">
        <f aca="false">IF(AD357&gt;0, U357/(AD357*24),"no data")</f>
        <v>0.608671171171171</v>
      </c>
      <c r="AF357" s="334" t="n">
        <f aca="false">IF(Q357&gt;0,Q357/24,"no data")</f>
        <v>154.416666666667</v>
      </c>
      <c r="AG357" s="333" t="n">
        <f aca="false">IF(T357&gt;0,(T357/Q357),"no data")</f>
        <v>0.281165677280086</v>
      </c>
      <c r="AH357" s="335" t="n">
        <f aca="false">(1440-((V357*W357)+(X357*Y357)+(Z357*AA357))/(V357+X357+Z357))/1440</f>
        <v>0.437410968660969</v>
      </c>
      <c r="AI357" s="336" t="n">
        <f aca="false">IF(T357&gt;0,(1440-((W357*V357+AS357*AT357)+(Y357*X357+AU357*AV357)+(Z357*AA357+AW357*AX357))/(V357+X357+Z357))/1440,"no data")</f>
        <v>0.292663817663818</v>
      </c>
      <c r="AJ357" s="117" t="n">
        <v>7.125</v>
      </c>
      <c r="AK357" s="121" t="n">
        <v>135.28</v>
      </c>
      <c r="AL357" s="338" t="n">
        <f aca="false">AJ357*AK357</f>
        <v>963.87</v>
      </c>
      <c r="AM357" s="117" t="n">
        <v>8.622</v>
      </c>
      <c r="AN357" s="119" t="n">
        <v>943</v>
      </c>
      <c r="AO357" s="339" t="n">
        <f aca="false">AM357*AN357</f>
        <v>8130.546</v>
      </c>
      <c r="AP357" s="340" t="n">
        <f aca="false">IF(T357&gt;0,((((AJ357*AK357)+(AM357*AN357))/(T357*1000))*1000000),"no data")</f>
        <v>8727.84644913628</v>
      </c>
      <c r="AQ357" s="338" t="n">
        <f aca="false">R357/24</f>
        <v>105.625</v>
      </c>
      <c r="AR357" s="338"/>
      <c r="AS357" s="325" t="n">
        <v>0</v>
      </c>
      <c r="AT357" s="343" t="n">
        <v>0</v>
      </c>
      <c r="AU357" s="325" t="n">
        <v>20</v>
      </c>
      <c r="AV357" s="325" t="n">
        <v>22</v>
      </c>
      <c r="AW357" s="343" t="n">
        <v>36</v>
      </c>
      <c r="AX357" s="325" t="n">
        <v>891</v>
      </c>
      <c r="AY357" s="325" t="n">
        <v>8</v>
      </c>
      <c r="BA357" s="344" t="n">
        <v>0</v>
      </c>
      <c r="BB357" s="344" t="n">
        <v>728</v>
      </c>
      <c r="BC357" s="344" t="n">
        <v>353</v>
      </c>
      <c r="BD357" s="344" t="n">
        <f aca="false">BB357-BA357</f>
        <v>728</v>
      </c>
      <c r="BE357" s="344" t="n">
        <f aca="false">AP357</f>
        <v>8727.84644913628</v>
      </c>
      <c r="BF357" s="346" t="n">
        <f aca="false">BC357/24</f>
        <v>14.7083333333333</v>
      </c>
      <c r="BG357" s="358" t="n">
        <v>0</v>
      </c>
      <c r="BH357" s="306" t="n">
        <v>0.446</v>
      </c>
      <c r="BI357" s="349" t="n">
        <v>0</v>
      </c>
      <c r="BJ357" s="359" t="n">
        <v>0</v>
      </c>
      <c r="BK357" s="359" t="n">
        <v>24.19</v>
      </c>
      <c r="BL357" s="359" t="n">
        <v>32.44</v>
      </c>
      <c r="BM357" s="361" t="n">
        <v>1004.3</v>
      </c>
      <c r="BN357" s="359" t="n">
        <v>50.04</v>
      </c>
      <c r="BO357" s="360" t="n">
        <v>0.9373</v>
      </c>
      <c r="BP357" s="359" t="n">
        <v>0</v>
      </c>
      <c r="BQ357" s="359" t="n">
        <v>84.92</v>
      </c>
      <c r="BR357" s="39"/>
      <c r="BS357" s="359" t="n">
        <v>0</v>
      </c>
      <c r="BT357" s="359" t="n">
        <v>11854</v>
      </c>
      <c r="BU357" s="350" t="n">
        <f aca="false">BT357-BS357</f>
        <v>11854</v>
      </c>
      <c r="BV357" s="288" t="n">
        <f aca="false">BG357+BH357</f>
        <v>0.446</v>
      </c>
      <c r="BW357" s="346" t="n">
        <v>0</v>
      </c>
      <c r="BX357" s="346" t="n">
        <v>24</v>
      </c>
      <c r="BY357" s="346"/>
      <c r="BZ357" s="346" t="n">
        <v>0</v>
      </c>
      <c r="CA357" s="351" t="n">
        <v>0</v>
      </c>
    </row>
    <row r="358" customFormat="false" ht="13.8" hidden="false" customHeight="false" outlineLevel="0" collapsed="false">
      <c r="A358" s="290"/>
      <c r="B358" s="291" t="n">
        <v>43088</v>
      </c>
      <c r="C358" s="323" t="n">
        <v>62.7</v>
      </c>
      <c r="D358" s="324" t="n">
        <v>0.563</v>
      </c>
      <c r="E358" s="326" t="n">
        <v>73</v>
      </c>
      <c r="F358" s="326" t="n">
        <v>53</v>
      </c>
      <c r="G358" s="326" t="n">
        <v>0</v>
      </c>
      <c r="H358" s="326" t="n">
        <v>0</v>
      </c>
      <c r="I358" s="326" t="n">
        <v>0</v>
      </c>
      <c r="J358" s="326" t="n">
        <v>0</v>
      </c>
      <c r="K358" s="356" t="n">
        <v>0</v>
      </c>
      <c r="L358" s="356" t="n">
        <v>0</v>
      </c>
      <c r="M358" s="356" t="n">
        <v>0</v>
      </c>
      <c r="N358" s="356" t="n">
        <v>0</v>
      </c>
      <c r="O358" s="356" t="n">
        <v>0</v>
      </c>
      <c r="P358" s="356" t="n">
        <v>0</v>
      </c>
      <c r="Q358" s="357" t="n">
        <v>3708</v>
      </c>
      <c r="R358" s="329" t="n">
        <v>3684</v>
      </c>
      <c r="S358" s="329" t="n">
        <v>3684</v>
      </c>
      <c r="T358" s="330" t="n">
        <v>0</v>
      </c>
      <c r="U358" s="330" t="n">
        <v>0</v>
      </c>
      <c r="V358" s="326" t="n">
        <v>46</v>
      </c>
      <c r="W358" s="326" t="n">
        <v>1440</v>
      </c>
      <c r="X358" s="326" t="n">
        <v>50</v>
      </c>
      <c r="Y358" s="326" t="n">
        <v>1440</v>
      </c>
      <c r="Z358" s="326" t="n">
        <v>60</v>
      </c>
      <c r="AA358" s="326" t="n">
        <v>1440</v>
      </c>
      <c r="AB358" s="331" t="n">
        <f aca="false">U358-T358+AY358</f>
        <v>12</v>
      </c>
      <c r="AC358" s="332" t="n">
        <f aca="false">T358-S358</f>
        <v>-3684</v>
      </c>
      <c r="AD358" s="326" t="n">
        <v>0</v>
      </c>
      <c r="AE358" s="333" t="str">
        <f aca="false">IF(AD358&gt;0, U358/(AD358*24),"no data")</f>
        <v>no data</v>
      </c>
      <c r="AF358" s="334" t="n">
        <f aca="false">IF(Q358&gt;0,Q358/24,"no data")</f>
        <v>154.5</v>
      </c>
      <c r="AG358" s="333" t="str">
        <f aca="false">IF(T358&gt;0,(T358/Q358),"no data")</f>
        <v>no data</v>
      </c>
      <c r="AH358" s="335" t="n">
        <f aca="false">(1440-((V358*W358)+(X358*Y358)+(Z358*AA358))/(V358+X358+Z358))/1440</f>
        <v>0</v>
      </c>
      <c r="AI358" s="336" t="str">
        <f aca="false">IF(T358&gt;0,(1440-((W358*V358+AS358*AT358)+(Y358*X358+AU358*AV358)+(Z358*AA358+AW358*AX358))/(V358+X358+Z358))/1440,"no data")</f>
        <v>no data</v>
      </c>
      <c r="AJ358" s="117" t="n">
        <v>0</v>
      </c>
      <c r="AK358" s="121" t="n">
        <v>0</v>
      </c>
      <c r="AL358" s="338" t="n">
        <f aca="false">AJ358*AK358</f>
        <v>0</v>
      </c>
      <c r="AM358" s="117" t="n">
        <v>0</v>
      </c>
      <c r="AN358" s="119" t="n">
        <v>0</v>
      </c>
      <c r="AO358" s="339" t="n">
        <f aca="false">AM358*AN358</f>
        <v>0</v>
      </c>
      <c r="AP358" s="340" t="str">
        <f aca="false">IF(T358&gt;0,((((AJ358*AK358)+(AM358*AN358))/(T358*1000))*1000000),"no data")</f>
        <v>no data</v>
      </c>
      <c r="AQ358" s="338" t="n">
        <f aca="false">R358/24</f>
        <v>153.5</v>
      </c>
      <c r="AR358" s="338"/>
      <c r="AS358" s="325" t="n">
        <v>0</v>
      </c>
      <c r="AT358" s="343" t="n">
        <v>0</v>
      </c>
      <c r="AU358" s="343" t="n">
        <v>0</v>
      </c>
      <c r="AV358" s="325" t="n">
        <v>0</v>
      </c>
      <c r="AW358" s="343" t="n">
        <v>0</v>
      </c>
      <c r="AX358" s="325" t="n">
        <v>0</v>
      </c>
      <c r="AY358" s="325" t="n">
        <v>12</v>
      </c>
      <c r="BA358" s="344" t="n">
        <v>0</v>
      </c>
      <c r="BB358" s="344" t="n">
        <v>0</v>
      </c>
      <c r="BC358" s="344" t="n">
        <v>0</v>
      </c>
      <c r="BD358" s="344" t="n">
        <f aca="false">BB358-BA358</f>
        <v>0</v>
      </c>
      <c r="BE358" s="344" t="str">
        <f aca="false">AP358</f>
        <v>no data</v>
      </c>
      <c r="BF358" s="346" t="n">
        <f aca="false">BC358/24</f>
        <v>0</v>
      </c>
      <c r="BG358" s="358" t="n">
        <v>0</v>
      </c>
      <c r="BH358" s="306" t="n">
        <v>0</v>
      </c>
      <c r="BI358" s="349" t="n">
        <v>0</v>
      </c>
      <c r="BJ358" s="359" t="n">
        <v>0</v>
      </c>
      <c r="BK358" s="359" t="n">
        <v>0</v>
      </c>
      <c r="BL358" s="359" t="n">
        <v>0</v>
      </c>
      <c r="BM358" s="361" t="n">
        <v>1003.3</v>
      </c>
      <c r="BN358" s="349" t="n">
        <v>50</v>
      </c>
      <c r="BO358" s="360" t="n">
        <v>0</v>
      </c>
      <c r="BP358" s="359" t="n">
        <v>0</v>
      </c>
      <c r="BQ358" s="359" t="n">
        <v>0</v>
      </c>
      <c r="BR358" s="39"/>
      <c r="BS358" s="359" t="n">
        <v>0</v>
      </c>
      <c r="BT358" s="359" t="n">
        <v>0</v>
      </c>
      <c r="BU358" s="350" t="n">
        <f aca="false">BT358-BS358</f>
        <v>0</v>
      </c>
      <c r="BV358" s="288" t="n">
        <f aca="false">BG358+BH358</f>
        <v>0</v>
      </c>
      <c r="BW358" s="346" t="n">
        <v>0</v>
      </c>
      <c r="BX358" s="346" t="n">
        <v>0</v>
      </c>
      <c r="BY358" s="346"/>
      <c r="BZ358" s="346" t="n">
        <v>0</v>
      </c>
      <c r="CA358" s="351" t="n">
        <v>1.2</v>
      </c>
    </row>
    <row r="359" customFormat="false" ht="13.8" hidden="false" customHeight="false" outlineLevel="0" collapsed="false">
      <c r="A359" s="290"/>
      <c r="B359" s="291" t="n">
        <v>43089</v>
      </c>
      <c r="C359" s="323" t="n">
        <v>63</v>
      </c>
      <c r="D359" s="324" t="n">
        <v>0.74</v>
      </c>
      <c r="E359" s="326" t="n">
        <v>76</v>
      </c>
      <c r="F359" s="326" t="n">
        <v>54</v>
      </c>
      <c r="G359" s="326" t="n">
        <v>0</v>
      </c>
      <c r="H359" s="326" t="n">
        <v>0</v>
      </c>
      <c r="I359" s="326" t="n">
        <v>0</v>
      </c>
      <c r="J359" s="326" t="n">
        <v>0</v>
      </c>
      <c r="K359" s="356" t="n">
        <v>0</v>
      </c>
      <c r="L359" s="356" t="n">
        <v>0</v>
      </c>
      <c r="M359" s="356" t="n">
        <v>0</v>
      </c>
      <c r="N359" s="356" t="n">
        <v>0</v>
      </c>
      <c r="O359" s="356" t="n">
        <v>0</v>
      </c>
      <c r="P359" s="356" t="n">
        <v>0</v>
      </c>
      <c r="Q359" s="357" t="n">
        <v>3713</v>
      </c>
      <c r="R359" s="329" t="n">
        <v>3684</v>
      </c>
      <c r="S359" s="329" t="n">
        <v>3684</v>
      </c>
      <c r="T359" s="330" t="n">
        <v>0</v>
      </c>
      <c r="U359" s="330" t="n">
        <v>0</v>
      </c>
      <c r="V359" s="326" t="n">
        <v>46</v>
      </c>
      <c r="W359" s="326" t="n">
        <v>1440</v>
      </c>
      <c r="X359" s="326" t="n">
        <v>50</v>
      </c>
      <c r="Y359" s="326" t="n">
        <v>1440</v>
      </c>
      <c r="Z359" s="326" t="n">
        <v>60</v>
      </c>
      <c r="AA359" s="326" t="n">
        <v>1440</v>
      </c>
      <c r="AB359" s="331" t="n">
        <f aca="false">U359-T359+AY359</f>
        <v>12</v>
      </c>
      <c r="AC359" s="332" t="n">
        <f aca="false">T359-S359</f>
        <v>-3684</v>
      </c>
      <c r="AD359" s="326" t="n">
        <v>0</v>
      </c>
      <c r="AE359" s="333" t="str">
        <f aca="false">IF(AD359&gt;0, U359/(AD359*24),"no data")</f>
        <v>no data</v>
      </c>
      <c r="AF359" s="334" t="n">
        <f aca="false">IF(Q359&gt;0,Q359/24,"no data")</f>
        <v>154.708333333333</v>
      </c>
      <c r="AG359" s="333" t="str">
        <f aca="false">IF(T359&gt;0,(T359/Q359),"no data")</f>
        <v>no data</v>
      </c>
      <c r="AH359" s="335" t="n">
        <f aca="false">(1440-((V359*W359)+(X359*Y359)+(Z359*AA359))/(V359+X359+Z359))/1440</f>
        <v>0</v>
      </c>
      <c r="AI359" s="336" t="str">
        <f aca="false">IF(T359&gt;0,(1440-((W359*V359+AS359*AT359)+(Y359*X359+AU359*AV359)+(Z359*AA359+AW359*AX359))/(V359+X359+Z359))/1440,"no data")</f>
        <v>no data</v>
      </c>
      <c r="AJ359" s="117" t="n">
        <v>0</v>
      </c>
      <c r="AK359" s="121" t="n">
        <v>0</v>
      </c>
      <c r="AL359" s="338" t="n">
        <f aca="false">AJ359*AK359</f>
        <v>0</v>
      </c>
      <c r="AM359" s="117" t="n">
        <v>0</v>
      </c>
      <c r="AN359" s="119" t="n">
        <v>0</v>
      </c>
      <c r="AO359" s="339" t="n">
        <f aca="false">AM359*AN359</f>
        <v>0</v>
      </c>
      <c r="AP359" s="340" t="str">
        <f aca="false">IF(T359&gt;0,((((AJ359*AK359)+(AM359*AN359))/(T359*1000))*1000000),"no data")</f>
        <v>no data</v>
      </c>
      <c r="AQ359" s="338" t="n">
        <f aca="false">R359/24</f>
        <v>153.5</v>
      </c>
      <c r="AR359" s="338"/>
      <c r="AS359" s="325" t="n">
        <v>0</v>
      </c>
      <c r="AT359" s="343" t="n">
        <v>0</v>
      </c>
      <c r="AU359" s="343" t="n">
        <v>0</v>
      </c>
      <c r="AV359" s="325" t="n">
        <v>0</v>
      </c>
      <c r="AW359" s="343" t="n">
        <v>0</v>
      </c>
      <c r="AX359" s="325" t="n">
        <v>0</v>
      </c>
      <c r="AY359" s="325" t="n">
        <v>12</v>
      </c>
      <c r="BA359" s="344" t="n">
        <v>0</v>
      </c>
      <c r="BB359" s="344" t="n">
        <v>0</v>
      </c>
      <c r="BC359" s="344" t="n">
        <v>0</v>
      </c>
      <c r="BD359" s="344" t="n">
        <f aca="false">BB359-BA359</f>
        <v>0</v>
      </c>
      <c r="BE359" s="344" t="str">
        <f aca="false">AP359</f>
        <v>no data</v>
      </c>
      <c r="BF359" s="346" t="n">
        <f aca="false">BC359/24</f>
        <v>0</v>
      </c>
      <c r="BG359" s="358" t="n">
        <v>0</v>
      </c>
      <c r="BH359" s="306" t="n">
        <v>0</v>
      </c>
      <c r="BI359" s="349" t="n">
        <v>0</v>
      </c>
      <c r="BJ359" s="359" t="n">
        <v>0</v>
      </c>
      <c r="BK359" s="361" t="n">
        <v>0</v>
      </c>
      <c r="BL359" s="359" t="n">
        <v>0</v>
      </c>
      <c r="BM359" s="359" t="n">
        <v>1002.7</v>
      </c>
      <c r="BN359" s="359" t="n">
        <v>50</v>
      </c>
      <c r="BO359" s="360" t="n">
        <v>0</v>
      </c>
      <c r="BP359" s="359" t="n">
        <v>0</v>
      </c>
      <c r="BQ359" s="349" t="n">
        <v>0</v>
      </c>
      <c r="BR359" s="39"/>
      <c r="BS359" s="359" t="n">
        <v>0</v>
      </c>
      <c r="BT359" s="344" t="n">
        <v>0</v>
      </c>
      <c r="BU359" s="350" t="n">
        <f aca="false">BT359-BS359</f>
        <v>0</v>
      </c>
      <c r="BV359" s="288" t="n">
        <f aca="false">BG359+BH359</f>
        <v>0</v>
      </c>
      <c r="BW359" s="346" t="n">
        <v>0</v>
      </c>
      <c r="BX359" s="346" t="n">
        <v>0</v>
      </c>
      <c r="BY359" s="346"/>
      <c r="BZ359" s="346" t="n">
        <v>0</v>
      </c>
      <c r="CA359" s="351" t="n">
        <v>0</v>
      </c>
    </row>
    <row r="360" customFormat="false" ht="13.8" hidden="false" customHeight="false" outlineLevel="0" collapsed="false">
      <c r="A360" s="290"/>
      <c r="B360" s="291" t="n">
        <v>43090</v>
      </c>
      <c r="C360" s="323" t="n">
        <v>62.2</v>
      </c>
      <c r="D360" s="324" t="n">
        <v>0.722</v>
      </c>
      <c r="E360" s="326" t="n">
        <v>82</v>
      </c>
      <c r="F360" s="326" t="n">
        <v>50</v>
      </c>
      <c r="G360" s="326" t="n">
        <v>0</v>
      </c>
      <c r="H360" s="326" t="n">
        <v>0</v>
      </c>
      <c r="I360" s="326" t="n">
        <v>0</v>
      </c>
      <c r="J360" s="326" t="n">
        <v>49</v>
      </c>
      <c r="K360" s="355" t="n">
        <v>0</v>
      </c>
      <c r="L360" s="355" t="n">
        <v>0</v>
      </c>
      <c r="M360" s="355" t="n">
        <v>0</v>
      </c>
      <c r="N360" s="355" t="n">
        <v>0</v>
      </c>
      <c r="O360" s="355" t="n">
        <v>0</v>
      </c>
      <c r="P360" s="355" t="n">
        <v>0</v>
      </c>
      <c r="Q360" s="357" t="n">
        <v>3701</v>
      </c>
      <c r="R360" s="362" t="n">
        <v>3684</v>
      </c>
      <c r="S360" s="329" t="n">
        <v>3684</v>
      </c>
      <c r="T360" s="330" t="n">
        <v>105</v>
      </c>
      <c r="U360" s="330" t="n">
        <v>114</v>
      </c>
      <c r="V360" s="326" t="n">
        <v>45</v>
      </c>
      <c r="W360" s="326" t="n">
        <v>1440</v>
      </c>
      <c r="X360" s="326" t="n">
        <v>48</v>
      </c>
      <c r="Y360" s="326" t="n">
        <v>1275</v>
      </c>
      <c r="Z360" s="326" t="n">
        <v>60</v>
      </c>
      <c r="AA360" s="326" t="n">
        <v>1380</v>
      </c>
      <c r="AB360" s="331" t="n">
        <f aca="false">U360-T360+AY360</f>
        <v>18</v>
      </c>
      <c r="AC360" s="332" t="n">
        <f aca="false">T360-S360</f>
        <v>-3579</v>
      </c>
      <c r="AD360" s="326" t="n">
        <v>65</v>
      </c>
      <c r="AE360" s="333" t="n">
        <f aca="false">IF(AD360&gt;0, U360/(AD360*24),"no data")</f>
        <v>0.0730769230769231</v>
      </c>
      <c r="AF360" s="334" t="n">
        <f aca="false">IF(Q360&gt;0,Q360/24,"no data")</f>
        <v>154.208333333333</v>
      </c>
      <c r="AG360" s="333" t="n">
        <f aca="false">IF(T360&gt;0,(T360/Q360),"no data")</f>
        <v>0.0283707106187517</v>
      </c>
      <c r="AH360" s="335" t="n">
        <f aca="false">(1440-((V360*W360)+(X360*Y360)+(Z360*AA360))/(V360+X360+Z360))/1440</f>
        <v>0.0522875816993464</v>
      </c>
      <c r="AI360" s="336" t="n">
        <f aca="false">IF(T360&gt;0,(1440-((W360*V360+AS360*AT360)+(Y360*X360+AU360*AV360)+(Z360*AA360+AW360*AX360))/(V360+X360+Z360))/1440,"no data")</f>
        <v>0.0308641975308641</v>
      </c>
      <c r="AJ360" s="117" t="n">
        <v>0.998</v>
      </c>
      <c r="AK360" s="121" t="n">
        <v>143.9</v>
      </c>
      <c r="AL360" s="338" t="n">
        <f aca="false">AJ360*AK360</f>
        <v>143.6122</v>
      </c>
      <c r="AM360" s="117" t="n">
        <v>0.861</v>
      </c>
      <c r="AN360" s="119" t="n">
        <v>948</v>
      </c>
      <c r="AO360" s="339" t="n">
        <f aca="false">AM360*AN360</f>
        <v>816.228</v>
      </c>
      <c r="AP360" s="340" t="n">
        <f aca="false">IF(T360&gt;0,((((AJ360*AK360)+(AM360*AN360))/(T360*1000))*1000000),"no data")</f>
        <v>9141.33523809524</v>
      </c>
      <c r="AQ360" s="338" t="n">
        <f aca="false">R360/24</f>
        <v>153.5</v>
      </c>
      <c r="AR360" s="338"/>
      <c r="AS360" s="325" t="n">
        <v>0</v>
      </c>
      <c r="AT360" s="343" t="n">
        <v>0</v>
      </c>
      <c r="AU360" s="343" t="n">
        <v>20</v>
      </c>
      <c r="AV360" s="325" t="n">
        <v>116</v>
      </c>
      <c r="AW360" s="343" t="n">
        <v>40</v>
      </c>
      <c r="AX360" s="325" t="n">
        <v>60</v>
      </c>
      <c r="AY360" s="325" t="n">
        <v>9</v>
      </c>
      <c r="BA360" s="344" t="n">
        <v>0</v>
      </c>
      <c r="BB360" s="344" t="n">
        <v>98</v>
      </c>
      <c r="BC360" s="344" t="n">
        <v>16</v>
      </c>
      <c r="BD360" s="344" t="n">
        <f aca="false">BB360-BA360</f>
        <v>98</v>
      </c>
      <c r="BE360" s="344" t="n">
        <f aca="false">AP360</f>
        <v>9141.33523809524</v>
      </c>
      <c r="BF360" s="346" t="n">
        <f aca="false">BC360/24</f>
        <v>0.666666666666667</v>
      </c>
      <c r="BG360" s="358" t="n">
        <v>0</v>
      </c>
      <c r="BH360" s="306" t="n">
        <v>0</v>
      </c>
      <c r="BI360" s="363" t="n">
        <v>0</v>
      </c>
      <c r="BJ360" s="349" t="n">
        <v>0</v>
      </c>
      <c r="BK360" s="359" t="n">
        <v>2.54</v>
      </c>
      <c r="BL360" s="359" t="n">
        <v>2.92</v>
      </c>
      <c r="BM360" s="359" t="n">
        <v>1003.9</v>
      </c>
      <c r="BN360" s="349" t="n">
        <v>50.01</v>
      </c>
      <c r="BO360" s="360" t="n">
        <v>0.9341</v>
      </c>
      <c r="BP360" s="359" t="n">
        <v>0</v>
      </c>
      <c r="BQ360" s="349" t="n">
        <v>0</v>
      </c>
      <c r="BR360" s="39"/>
      <c r="BS360" s="359" t="n">
        <v>0</v>
      </c>
      <c r="BT360" s="344" t="n">
        <v>0</v>
      </c>
      <c r="BU360" s="350" t="n">
        <v>0</v>
      </c>
      <c r="BV360" s="288" t="n">
        <f aca="false">BG360+BH360</f>
        <v>0</v>
      </c>
      <c r="BW360" s="346" t="n">
        <v>0</v>
      </c>
      <c r="BX360" s="346" t="n">
        <v>0</v>
      </c>
      <c r="BY360" s="346"/>
      <c r="BZ360" s="346" t="n">
        <v>0</v>
      </c>
      <c r="CA360" s="346" t="n">
        <v>0</v>
      </c>
    </row>
    <row r="361" customFormat="false" ht="13.8" hidden="false" customHeight="false" outlineLevel="0" collapsed="false">
      <c r="A361" s="290"/>
      <c r="B361" s="291" t="n">
        <v>43091</v>
      </c>
      <c r="C361" s="338" t="n">
        <v>64.3</v>
      </c>
      <c r="D361" s="324" t="n">
        <v>0.606</v>
      </c>
      <c r="E361" s="325" t="n">
        <v>81</v>
      </c>
      <c r="F361" s="325" t="n">
        <v>56</v>
      </c>
      <c r="G361" s="326" t="n">
        <v>20</v>
      </c>
      <c r="H361" s="326" t="n">
        <v>56</v>
      </c>
      <c r="I361" s="326" t="n">
        <v>24</v>
      </c>
      <c r="J361" s="326" t="n">
        <v>0</v>
      </c>
      <c r="K361" s="355" t="n">
        <v>0</v>
      </c>
      <c r="L361" s="355" t="n">
        <v>0</v>
      </c>
      <c r="M361" s="355" t="n">
        <v>0</v>
      </c>
      <c r="N361" s="355" t="n">
        <v>0</v>
      </c>
      <c r="O361" s="355" t="n">
        <v>13</v>
      </c>
      <c r="P361" s="355" t="n">
        <v>27</v>
      </c>
      <c r="Q361" s="355" t="n">
        <v>3702</v>
      </c>
      <c r="R361" s="329" t="n">
        <v>3268</v>
      </c>
      <c r="S361" s="329" t="n">
        <v>3268</v>
      </c>
      <c r="T361" s="330" t="n">
        <v>3202</v>
      </c>
      <c r="U361" s="330" t="n">
        <v>3303</v>
      </c>
      <c r="V361" s="326" t="n">
        <v>46</v>
      </c>
      <c r="W361" s="326" t="n">
        <v>128</v>
      </c>
      <c r="X361" s="326" t="n">
        <v>49</v>
      </c>
      <c r="Y361" s="326" t="n">
        <v>0</v>
      </c>
      <c r="Z361" s="326" t="n">
        <v>60</v>
      </c>
      <c r="AA361" s="326" t="n">
        <v>0</v>
      </c>
      <c r="AB361" s="331" t="n">
        <f aca="false">U361-T361+AY361</f>
        <v>101</v>
      </c>
      <c r="AC361" s="332" t="n">
        <f aca="false">T361-S361</f>
        <v>-66</v>
      </c>
      <c r="AD361" s="326" t="n">
        <v>154</v>
      </c>
      <c r="AE361" s="333" t="n">
        <f aca="false">IF(AD361&gt;0, U361/(AD361*24),"no data")</f>
        <v>0.893668831168831</v>
      </c>
      <c r="AF361" s="334" t="n">
        <f aca="false">IF(Q361&gt;0,Q361/24,"no data")</f>
        <v>154.25</v>
      </c>
      <c r="AG361" s="333" t="n">
        <f aca="false">IF(T361&gt;0,(T361/Q361),"no data")</f>
        <v>0.864937871420853</v>
      </c>
      <c r="AH361" s="335" t="n">
        <f aca="false">(1440-((V361*W361)+(X361*Y361)+(Z361*AA361))/(V361+X361+Z361))/1440</f>
        <v>0.973620071684588</v>
      </c>
      <c r="AI361" s="336" t="n">
        <f aca="false">IF(T361&gt;0,(1440-((W361*V361+AS361*AT361)+(Y361*X361+AU361*AV361)+(Z361*AA361+AW361*AX361))/(V361+X361+Z361))/1440,"no data")</f>
        <v>0.900864695340502</v>
      </c>
      <c r="AJ361" s="117" t="n">
        <v>11.13</v>
      </c>
      <c r="AK361" s="121" t="n">
        <v>136.7</v>
      </c>
      <c r="AL361" s="338" t="n">
        <f aca="false">AJ361*AK361</f>
        <v>1521.471</v>
      </c>
      <c r="AM361" s="117" t="n">
        <v>27.895</v>
      </c>
      <c r="AN361" s="119" t="n">
        <v>944</v>
      </c>
      <c r="AO361" s="339" t="n">
        <f aca="false">AM361*AN361</f>
        <v>26332.88</v>
      </c>
      <c r="AP361" s="340" t="n">
        <f aca="false">IF(T361&gt;0,((((AJ361*AK361)+(AM361*AN361))/(T361*1000))*1000000),"no data")</f>
        <v>8699.04778263585</v>
      </c>
      <c r="AQ361" s="338" t="n">
        <f aca="false">R361/24</f>
        <v>136.166666666667</v>
      </c>
      <c r="AR361" s="338"/>
      <c r="AS361" s="325" t="n">
        <v>30</v>
      </c>
      <c r="AT361" s="343" t="n">
        <v>56</v>
      </c>
      <c r="AU361" s="325" t="n">
        <v>0</v>
      </c>
      <c r="AV361" s="325" t="n">
        <v>0</v>
      </c>
      <c r="AW361" s="343" t="n">
        <v>23</v>
      </c>
      <c r="AX361" s="325" t="n">
        <v>633</v>
      </c>
      <c r="AY361" s="325" t="n">
        <v>0</v>
      </c>
      <c r="BA361" s="344" t="n">
        <v>972</v>
      </c>
      <c r="BB361" s="344" t="n">
        <v>1183</v>
      </c>
      <c r="BC361" s="344" t="n">
        <v>1148</v>
      </c>
      <c r="BD361" s="344" t="n">
        <f aca="false">BB361-BA361</f>
        <v>211</v>
      </c>
      <c r="BE361" s="344" t="n">
        <f aca="false">AP361</f>
        <v>8699.04778263585</v>
      </c>
      <c r="BF361" s="346" t="n">
        <f aca="false">BC361/24</f>
        <v>47.8333333333333</v>
      </c>
      <c r="BG361" s="358" t="n">
        <v>0.907</v>
      </c>
      <c r="BH361" s="306" t="n">
        <v>0.903</v>
      </c>
      <c r="BI361" s="349" t="n">
        <v>28</v>
      </c>
      <c r="BJ361" s="359" t="n">
        <v>26.14</v>
      </c>
      <c r="BK361" s="359" t="n">
        <v>24.66</v>
      </c>
      <c r="BL361" s="359" t="n">
        <v>31.6</v>
      </c>
      <c r="BM361" s="359" t="n">
        <v>1002.4</v>
      </c>
      <c r="BN361" s="359" t="n">
        <v>50.1</v>
      </c>
      <c r="BO361" s="360" t="n">
        <v>0.9367</v>
      </c>
      <c r="BP361" s="359" t="n">
        <v>91.74</v>
      </c>
      <c r="BQ361" s="349" t="n">
        <v>85.76</v>
      </c>
      <c r="BR361" s="39"/>
      <c r="BS361" s="344" t="n">
        <v>12499</v>
      </c>
      <c r="BT361" s="344" t="n">
        <v>11975</v>
      </c>
      <c r="BU361" s="350" t="n">
        <f aca="false">BT361-BS361</f>
        <v>-524</v>
      </c>
      <c r="BV361" s="288" t="n">
        <f aca="false">BG361+BH361</f>
        <v>1.81</v>
      </c>
      <c r="BW361" s="346" t="n">
        <v>13.6666666666667</v>
      </c>
      <c r="BX361" s="346" t="n">
        <v>13.5833333333333</v>
      </c>
      <c r="BY361" s="346"/>
      <c r="BZ361" s="346" t="n">
        <v>14.03</v>
      </c>
      <c r="CA361" s="346" t="n">
        <v>9.52</v>
      </c>
    </row>
    <row r="362" customFormat="false" ht="13.8" hidden="false" customHeight="false" outlineLevel="0" collapsed="false">
      <c r="A362" s="290"/>
      <c r="B362" s="291" t="n">
        <v>43092</v>
      </c>
      <c r="C362" s="323" t="n">
        <v>62.1</v>
      </c>
      <c r="D362" s="324" t="n">
        <v>0.68</v>
      </c>
      <c r="E362" s="325" t="n">
        <v>76</v>
      </c>
      <c r="F362" s="325" t="n">
        <v>52</v>
      </c>
      <c r="G362" s="326" t="n">
        <v>0</v>
      </c>
      <c r="H362" s="326" t="n">
        <v>47</v>
      </c>
      <c r="I362" s="326" t="n">
        <v>24</v>
      </c>
      <c r="J362" s="326" t="n">
        <v>0</v>
      </c>
      <c r="K362" s="355" t="n">
        <v>0</v>
      </c>
      <c r="L362" s="355" t="n">
        <v>0</v>
      </c>
      <c r="M362" s="355" t="n">
        <v>0</v>
      </c>
      <c r="N362" s="355" t="n">
        <v>0</v>
      </c>
      <c r="O362" s="355" t="n">
        <v>0</v>
      </c>
      <c r="P362" s="355" t="n">
        <v>47</v>
      </c>
      <c r="Q362" s="355" t="n">
        <v>3707</v>
      </c>
      <c r="R362" s="329" t="n">
        <v>1802</v>
      </c>
      <c r="S362" s="329" t="n">
        <v>1802</v>
      </c>
      <c r="T362" s="330" t="n">
        <v>1768</v>
      </c>
      <c r="U362" s="330" t="n">
        <v>1837</v>
      </c>
      <c r="V362" s="326" t="n">
        <v>46</v>
      </c>
      <c r="W362" s="326" t="n">
        <v>1374</v>
      </c>
      <c r="X362" s="326" t="n">
        <v>49</v>
      </c>
      <c r="Y362" s="325" t="n">
        <v>0</v>
      </c>
      <c r="Z362" s="326" t="n">
        <v>60</v>
      </c>
      <c r="AA362" s="325" t="n">
        <v>0</v>
      </c>
      <c r="AB362" s="331" t="n">
        <f aca="false">U362-T362+AY362</f>
        <v>69</v>
      </c>
      <c r="AC362" s="332" t="n">
        <f aca="false">T362-S362</f>
        <v>-34</v>
      </c>
      <c r="AD362" s="325" t="n">
        <v>150</v>
      </c>
      <c r="AE362" s="333" t="n">
        <f aca="false">IF(AD362&gt;0, U362/(AD362*24),"no data")</f>
        <v>0.510277777777778</v>
      </c>
      <c r="AF362" s="334" t="n">
        <f aca="false">IF(Q362&gt;0,Q362/24,"no data")</f>
        <v>154.458333333333</v>
      </c>
      <c r="AG362" s="333" t="n">
        <f aca="false">IF(T362&gt;0,(T362/Q362),"no data")</f>
        <v>0.476935527380631</v>
      </c>
      <c r="AH362" s="335" t="n">
        <f aca="false">(1440-((V362*W362)+(X362*Y362)+(Z362*AA362))/(V362+X362+Z362))/1440</f>
        <v>0.716827956989247</v>
      </c>
      <c r="AI362" s="336" t="n">
        <f aca="false">IF(T362&gt;0,(1440-((W362*V362+AS362*AT362)+(Y362*X362+AU362*AV362)+(Z362*AA362+AW362*AX362))/(V362+X362+Z362))/1440,"no data")</f>
        <v>0.496944444444444</v>
      </c>
      <c r="AJ362" s="117" t="n">
        <v>11.14</v>
      </c>
      <c r="AK362" s="121" t="n">
        <v>135.27</v>
      </c>
      <c r="AL362" s="338" t="n">
        <f aca="false">AJ362*AK362</f>
        <v>1506.9078</v>
      </c>
      <c r="AM362" s="117" t="n">
        <v>14.597</v>
      </c>
      <c r="AN362" s="119" t="n">
        <v>952</v>
      </c>
      <c r="AO362" s="339" t="n">
        <f aca="false">AM362*AN362</f>
        <v>13896.344</v>
      </c>
      <c r="AP362" s="340" t="n">
        <f aca="false">IF(T362&gt;0,((((AJ362*AK362)+(AM362*AN362))/(T362*1000))*1000000),"no data")</f>
        <v>8712.24649321267</v>
      </c>
      <c r="AQ362" s="338" t="n">
        <f aca="false">R362/24</f>
        <v>75.0833333333333</v>
      </c>
      <c r="AR362" s="338"/>
      <c r="AS362" s="325" t="n">
        <v>17</v>
      </c>
      <c r="AT362" s="343" t="n">
        <v>19</v>
      </c>
      <c r="AU362" s="343" t="n">
        <v>0</v>
      </c>
      <c r="AV362" s="325" t="n">
        <v>0</v>
      </c>
      <c r="AW362" s="343" t="n">
        <v>35</v>
      </c>
      <c r="AX362" s="325" t="n">
        <v>1393</v>
      </c>
      <c r="AY362" s="325" t="n">
        <v>0</v>
      </c>
      <c r="BA362" s="344" t="n">
        <v>46</v>
      </c>
      <c r="BB362" s="344" t="n">
        <v>1167</v>
      </c>
      <c r="BC362" s="344" t="n">
        <v>624</v>
      </c>
      <c r="BD362" s="344" t="n">
        <f aca="false">BB362-BA362</f>
        <v>1121</v>
      </c>
      <c r="BE362" s="344" t="n">
        <f aca="false">AP362</f>
        <v>8712.24649321267</v>
      </c>
      <c r="BF362" s="346" t="n">
        <f aca="false">BC362/24</f>
        <v>26</v>
      </c>
      <c r="BG362" s="358" t="n">
        <v>0.03</v>
      </c>
      <c r="BH362" s="306" t="n">
        <v>0.947</v>
      </c>
      <c r="BI362" s="349" t="n">
        <v>28</v>
      </c>
      <c r="BJ362" s="359" t="n">
        <v>1.3</v>
      </c>
      <c r="BK362" s="359" t="n">
        <v>23.88</v>
      </c>
      <c r="BL362" s="359" t="n">
        <v>31.73</v>
      </c>
      <c r="BM362" s="344" t="n">
        <v>998</v>
      </c>
      <c r="BN362" s="359" t="n">
        <v>50.04</v>
      </c>
      <c r="BO362" s="360" t="n">
        <v>0.9369</v>
      </c>
      <c r="BP362" s="359" t="n">
        <v>94.93</v>
      </c>
      <c r="BQ362" s="359" t="n">
        <v>85.29</v>
      </c>
      <c r="BR362" s="39"/>
      <c r="BS362" s="359" t="n">
        <v>12368</v>
      </c>
      <c r="BT362" s="359" t="n">
        <v>11879</v>
      </c>
      <c r="BU362" s="350" t="n">
        <f aca="false">BT362-BS362</f>
        <v>-489</v>
      </c>
      <c r="BV362" s="288" t="n">
        <f aca="false">BG362+BH362</f>
        <v>0.977</v>
      </c>
      <c r="BW362" s="346" t="n">
        <v>0.87</v>
      </c>
      <c r="BX362" s="346" t="n">
        <v>24</v>
      </c>
      <c r="BY362" s="346"/>
      <c r="BZ362" s="346" t="n">
        <v>0.75</v>
      </c>
      <c r="CA362" s="346" t="n">
        <v>0</v>
      </c>
    </row>
    <row r="363" customFormat="false" ht="13.8" hidden="false" customHeight="false" outlineLevel="0" collapsed="false">
      <c r="A363" s="226" t="s">
        <v>139</v>
      </c>
      <c r="B363" s="85" t="n">
        <v>43093</v>
      </c>
      <c r="C363" s="86" t="n">
        <v>62</v>
      </c>
      <c r="D363" s="214" t="n">
        <v>0.67</v>
      </c>
      <c r="E363" s="88" t="n">
        <v>76</v>
      </c>
      <c r="F363" s="88" t="n">
        <v>53</v>
      </c>
      <c r="G363" s="89" t="n">
        <v>4</v>
      </c>
      <c r="H363" s="89" t="n">
        <v>24</v>
      </c>
      <c r="I363" s="89" t="n">
        <v>24</v>
      </c>
      <c r="J363" s="89" t="n">
        <v>0</v>
      </c>
      <c r="K363" s="90" t="n">
        <v>0</v>
      </c>
      <c r="L363" s="90" t="n">
        <v>0</v>
      </c>
      <c r="M363" s="90" t="n">
        <v>0</v>
      </c>
      <c r="N363" s="90" t="n">
        <v>0</v>
      </c>
      <c r="O363" s="90" t="n">
        <v>0</v>
      </c>
      <c r="P363" s="90" t="n">
        <v>0</v>
      </c>
      <c r="Q363" s="90" t="n">
        <v>3709</v>
      </c>
      <c r="R363" s="91" t="n">
        <v>2063</v>
      </c>
      <c r="S363" s="91" t="n">
        <v>2063</v>
      </c>
      <c r="T363" s="92" t="n">
        <v>2018</v>
      </c>
      <c r="U363" s="92" t="n">
        <v>2093</v>
      </c>
      <c r="V363" s="89" t="n">
        <v>45</v>
      </c>
      <c r="W363" s="89" t="n">
        <v>1142</v>
      </c>
      <c r="X363" s="89" t="n">
        <v>48</v>
      </c>
      <c r="Y363" s="89" t="n">
        <v>0</v>
      </c>
      <c r="Z363" s="89" t="n">
        <v>60</v>
      </c>
      <c r="AA363" s="88" t="n">
        <v>0</v>
      </c>
      <c r="AB363" s="93" t="n">
        <f aca="false">U363-T363+AY363</f>
        <v>75</v>
      </c>
      <c r="AC363" s="94" t="n">
        <f aca="false">T363-S363</f>
        <v>-45</v>
      </c>
      <c r="AD363" s="88" t="n">
        <v>150</v>
      </c>
      <c r="AE363" s="95" t="n">
        <f aca="false">IF(AD363&gt;0, U363/(AD363*24),"no data")</f>
        <v>0.581388888888889</v>
      </c>
      <c r="AF363" s="96" t="n">
        <f aca="false">IF(Q363&gt;0,Q363/24,"no data")</f>
        <v>154.541666666667</v>
      </c>
      <c r="AG363" s="95" t="n">
        <f aca="false">IF(T363&gt;0,(T363/Q363),"no data")</f>
        <v>0.544081962793206</v>
      </c>
      <c r="AH363" s="97" t="n">
        <f aca="false">(1440-((V363*W363)+(X363*Y363)+(Z363*AA363))/(V363+X363+Z363))/1440</f>
        <v>0.766748366013072</v>
      </c>
      <c r="AI363" s="98" t="n">
        <f aca="false">IF(T363&gt;0,(1440-((W363*V363+AS363*AT363)+(Y363*X363+AU363*AV363)+(Z363*AA363+AW363*AX363))/(V363+X363+Z363))/1440,"no data")</f>
        <v>0.573347857661583</v>
      </c>
      <c r="AJ363" s="117" t="n">
        <v>10.88</v>
      </c>
      <c r="AK363" s="121" t="n">
        <v>135.87</v>
      </c>
      <c r="AL363" s="101" t="n">
        <f aca="false">AJ363*AK363</f>
        <v>1478.2656</v>
      </c>
      <c r="AM363" s="117" t="n">
        <v>16.897</v>
      </c>
      <c r="AN363" s="119" t="n">
        <v>962</v>
      </c>
      <c r="AO363" s="103" t="n">
        <f aca="false">AM363*AN363</f>
        <v>16254.914</v>
      </c>
      <c r="AP363" s="104" t="n">
        <f aca="false">IF(T363&gt;0,((((AJ363*AK363)+(AM363*AN363))/(T363*1000))*1000000),"no data")</f>
        <v>8787.50227948464</v>
      </c>
      <c r="AQ363" s="101" t="n">
        <f aca="false">R363/24</f>
        <v>85.9583333333333</v>
      </c>
      <c r="AR363" s="101"/>
      <c r="AS363" s="88" t="n">
        <v>25</v>
      </c>
      <c r="AT363" s="106" t="n">
        <v>34</v>
      </c>
      <c r="AU363" s="106" t="n">
        <v>0</v>
      </c>
      <c r="AV363" s="88" t="n">
        <v>0</v>
      </c>
      <c r="AW363" s="106" t="n">
        <v>29</v>
      </c>
      <c r="AX363" s="88" t="n">
        <v>1440</v>
      </c>
      <c r="AY363" s="88" t="n">
        <v>0</v>
      </c>
      <c r="BA363" s="107" t="n">
        <v>208</v>
      </c>
      <c r="BB363" s="107" t="n">
        <v>1153</v>
      </c>
      <c r="BC363" s="107" t="n">
        <v>732</v>
      </c>
      <c r="BD363" s="107" t="n">
        <f aca="false">BB363-BA363</f>
        <v>945</v>
      </c>
      <c r="BE363" s="107" t="n">
        <f aca="false">AP363</f>
        <v>8787.50227948464</v>
      </c>
      <c r="BF363" s="232" t="n">
        <f aca="false">BC363/24</f>
        <v>30.5</v>
      </c>
      <c r="BG363" s="109" t="n">
        <v>0.328</v>
      </c>
      <c r="BH363" s="110" t="n">
        <v>1.198</v>
      </c>
      <c r="BI363" s="111" t="n">
        <v>28</v>
      </c>
      <c r="BJ363" s="112" t="n">
        <v>5.79</v>
      </c>
      <c r="BK363" s="111" t="n">
        <v>23.79</v>
      </c>
      <c r="BL363" s="111" t="n">
        <v>31.81</v>
      </c>
      <c r="BM363" s="112" t="n">
        <v>997.63</v>
      </c>
      <c r="BN363" s="111" t="n">
        <v>50.06</v>
      </c>
      <c r="BO363" s="113" t="n">
        <v>0.9368</v>
      </c>
      <c r="BP363" s="112" t="n">
        <v>92.4</v>
      </c>
      <c r="BQ363" s="111" t="n">
        <v>84.96</v>
      </c>
      <c r="BR363" s="39"/>
      <c r="BS363" s="107" t="n">
        <v>12649</v>
      </c>
      <c r="BT363" s="107" t="n">
        <v>11947</v>
      </c>
      <c r="BU363" s="116" t="n">
        <f aca="false">BT363-BS363</f>
        <v>-702</v>
      </c>
      <c r="BV363" s="161" t="n">
        <f aca="false">BG363+BH363</f>
        <v>1.526</v>
      </c>
      <c r="BW363" s="108" t="n">
        <v>4.55</v>
      </c>
      <c r="BX363" s="108" t="n">
        <v>24</v>
      </c>
      <c r="BY363" s="108"/>
      <c r="BZ363" s="108" t="n">
        <v>3.53</v>
      </c>
      <c r="CA363" s="108" t="n">
        <v>5.25</v>
      </c>
      <c r="CC363" s="0" t="n">
        <f aca="false">27/60</f>
        <v>0.45</v>
      </c>
    </row>
    <row r="364" customFormat="false" ht="13.8" hidden="false" customHeight="false" outlineLevel="0" collapsed="false">
      <c r="A364" s="226"/>
      <c r="B364" s="85" t="n">
        <v>43094</v>
      </c>
      <c r="C364" s="86" t="n">
        <v>61.6</v>
      </c>
      <c r="D364" s="214" t="n">
        <v>0.656</v>
      </c>
      <c r="E364" s="88" t="n">
        <v>74</v>
      </c>
      <c r="F364" s="88" t="n">
        <v>50</v>
      </c>
      <c r="G364" s="89" t="n">
        <v>24</v>
      </c>
      <c r="H364" s="89" t="n">
        <v>0</v>
      </c>
      <c r="I364" s="89" t="n">
        <v>24</v>
      </c>
      <c r="J364" s="89" t="n">
        <v>0</v>
      </c>
      <c r="K364" s="90" t="n">
        <v>0</v>
      </c>
      <c r="L364" s="90" t="n">
        <v>0</v>
      </c>
      <c r="M364" s="90" t="n">
        <v>0</v>
      </c>
      <c r="N364" s="90" t="n">
        <v>0</v>
      </c>
      <c r="O364" s="90" t="n">
        <v>10</v>
      </c>
      <c r="P364" s="90" t="n">
        <v>0</v>
      </c>
      <c r="Q364" s="90" t="n">
        <v>3698</v>
      </c>
      <c r="R364" s="91" t="n">
        <v>3586</v>
      </c>
      <c r="S364" s="91" t="n">
        <v>3586</v>
      </c>
      <c r="T364" s="92" t="n">
        <v>3497</v>
      </c>
      <c r="U364" s="92" t="n">
        <v>3605</v>
      </c>
      <c r="V364" s="89" t="n">
        <v>45</v>
      </c>
      <c r="W364" s="89" t="n">
        <v>0</v>
      </c>
      <c r="X364" s="89" t="n">
        <v>48</v>
      </c>
      <c r="Y364" s="89" t="n">
        <v>0</v>
      </c>
      <c r="Z364" s="89" t="n">
        <v>60</v>
      </c>
      <c r="AA364" s="88" t="n">
        <v>0</v>
      </c>
      <c r="AB364" s="93" t="n">
        <f aca="false">U364-T364+AY364</f>
        <v>108</v>
      </c>
      <c r="AC364" s="94" t="n">
        <f aca="false">T364-S364</f>
        <v>-89</v>
      </c>
      <c r="AD364" s="88" t="n">
        <v>158</v>
      </c>
      <c r="AE364" s="95" t="n">
        <f aca="false">IF(AD364&gt;0, U364/(AD364*24),"no data")</f>
        <v>0.950685654008439</v>
      </c>
      <c r="AF364" s="96" t="n">
        <f aca="false">IF(Q364&gt;0,Q364/24,"no data")</f>
        <v>154.083333333333</v>
      </c>
      <c r="AG364" s="95" t="n">
        <f aca="false">IF(T364&gt;0,(T364/Q364),"no data")</f>
        <v>0.945646295294754</v>
      </c>
      <c r="AH364" s="97" t="n">
        <f aca="false">(1440-((V364*W364)+(X364*Y364)+(Z364*AA364))/(V364+X364+Z364))/1440</f>
        <v>1</v>
      </c>
      <c r="AI364" s="98" t="n">
        <f aca="false">IF(T364&gt;0,(1440-((W364*V364+AS364*AT364)+(Y364*X364+AU364*AV364)+(Z364*AA364+AW364*AX364))/(V364+X364+Z364))/1440,"no data")</f>
        <v>0.980936819172113</v>
      </c>
      <c r="AJ364" s="117" t="n">
        <v>10.877</v>
      </c>
      <c r="AK364" s="121" t="n">
        <v>136.33</v>
      </c>
      <c r="AL364" s="101" t="n">
        <f aca="false">AJ364*AK364</f>
        <v>1482.86141</v>
      </c>
      <c r="AM364" s="117" t="n">
        <v>31.428</v>
      </c>
      <c r="AN364" s="119" t="n">
        <v>920</v>
      </c>
      <c r="AO364" s="103" t="n">
        <f aca="false">AM364*AN364</f>
        <v>28913.76</v>
      </c>
      <c r="AP364" s="104" t="n">
        <f aca="false">IF(T364&gt;0,((((AJ364*AK364)+(AM364*AN364))/(T364*1000))*1000000),"no data")</f>
        <v>8692.19943094081</v>
      </c>
      <c r="AQ364" s="101" t="n">
        <f aca="false">R364/24</f>
        <v>149.416666666667</v>
      </c>
      <c r="AR364" s="101"/>
      <c r="AS364" s="88" t="n">
        <v>0</v>
      </c>
      <c r="AT364" s="106" t="n">
        <v>0</v>
      </c>
      <c r="AU364" s="106" t="n">
        <v>0</v>
      </c>
      <c r="AV364" s="88" t="n">
        <v>0</v>
      </c>
      <c r="AW364" s="106" t="n">
        <v>5</v>
      </c>
      <c r="AX364" s="88" t="n">
        <v>840</v>
      </c>
      <c r="AY364" s="88" t="n">
        <v>0</v>
      </c>
      <c r="BA364" s="107" t="n">
        <v>1085</v>
      </c>
      <c r="BB364" s="107" t="n">
        <v>1157</v>
      </c>
      <c r="BC364" s="107" t="n">
        <v>1363</v>
      </c>
      <c r="BD364" s="107" t="n">
        <f aca="false">BB364-BA364</f>
        <v>72</v>
      </c>
      <c r="BE364" s="107" t="n">
        <f aca="false">AP364</f>
        <v>8692.19943094081</v>
      </c>
      <c r="BF364" s="232" t="n">
        <f aca="false">BC364/24</f>
        <v>56.7916666666667</v>
      </c>
      <c r="BG364" s="109" t="n">
        <v>1.691</v>
      </c>
      <c r="BH364" s="110" t="n">
        <v>1.965</v>
      </c>
      <c r="BI364" s="111" t="n">
        <v>28</v>
      </c>
      <c r="BJ364" s="111" t="n">
        <v>29.29</v>
      </c>
      <c r="BK364" s="112" t="n">
        <v>25.4</v>
      </c>
      <c r="BL364" s="111" t="n">
        <v>31.6</v>
      </c>
      <c r="BM364" s="112" t="n">
        <v>1000.3</v>
      </c>
      <c r="BN364" s="111" t="n">
        <v>50.08</v>
      </c>
      <c r="BO364" s="113" t="n">
        <v>0.9368</v>
      </c>
      <c r="BP364" s="107" t="n">
        <v>91.11</v>
      </c>
      <c r="BQ364" s="111" t="n">
        <v>84.67</v>
      </c>
      <c r="BR364" s="39"/>
      <c r="BS364" s="107" t="n">
        <v>12694</v>
      </c>
      <c r="BT364" s="107" t="n">
        <v>12516</v>
      </c>
      <c r="BU364" s="116" t="n">
        <f aca="false">BT364-BS364</f>
        <v>-178</v>
      </c>
      <c r="BV364" s="161" t="n">
        <f aca="false">BG364+BH364</f>
        <v>3.656</v>
      </c>
      <c r="BW364" s="108" t="n">
        <v>24</v>
      </c>
      <c r="BX364" s="108" t="n">
        <v>24</v>
      </c>
      <c r="BY364" s="108"/>
      <c r="BZ364" s="108" t="n">
        <v>15.5</v>
      </c>
      <c r="CA364" s="108" t="n">
        <v>6.8</v>
      </c>
      <c r="CC364" s="0" t="n">
        <f aca="false">19+CC363</f>
        <v>19.45</v>
      </c>
    </row>
    <row r="365" customFormat="false" ht="13.8" hidden="false" customHeight="false" outlineLevel="0" collapsed="false">
      <c r="A365" s="226"/>
      <c r="B365" s="85" t="n">
        <v>43095</v>
      </c>
      <c r="C365" s="86" t="n">
        <v>62</v>
      </c>
      <c r="D365" s="214" t="n">
        <v>0.67</v>
      </c>
      <c r="E365" s="88" t="n">
        <v>74</v>
      </c>
      <c r="F365" s="88" t="n">
        <v>53</v>
      </c>
      <c r="G365" s="89" t="n">
        <v>24</v>
      </c>
      <c r="H365" s="89" t="n">
        <v>0</v>
      </c>
      <c r="I365" s="89" t="n">
        <v>24</v>
      </c>
      <c r="J365" s="89" t="n">
        <v>0</v>
      </c>
      <c r="K365" s="90" t="n">
        <v>0</v>
      </c>
      <c r="L365" s="90" t="n">
        <v>0</v>
      </c>
      <c r="M365" s="90" t="n">
        <v>0</v>
      </c>
      <c r="N365" s="90" t="n">
        <v>0</v>
      </c>
      <c r="O365" s="90" t="n">
        <v>19</v>
      </c>
      <c r="P365" s="90" t="n">
        <v>57</v>
      </c>
      <c r="Q365" s="90" t="n">
        <v>3708</v>
      </c>
      <c r="R365" s="91" t="n">
        <v>3646</v>
      </c>
      <c r="S365" s="91" t="n">
        <v>3562</v>
      </c>
      <c r="T365" s="92" t="n">
        <v>3503</v>
      </c>
      <c r="U365" s="92" t="n">
        <v>3610</v>
      </c>
      <c r="V365" s="89" t="n">
        <v>45</v>
      </c>
      <c r="W365" s="89" t="n">
        <v>0</v>
      </c>
      <c r="X365" s="89" t="n">
        <v>48</v>
      </c>
      <c r="Y365" s="89" t="n">
        <v>0</v>
      </c>
      <c r="Z365" s="89" t="n">
        <v>60</v>
      </c>
      <c r="AA365" s="88" t="n">
        <v>0</v>
      </c>
      <c r="AB365" s="93" t="n">
        <f aca="false">U365-T365+AY365</f>
        <v>107</v>
      </c>
      <c r="AC365" s="94" t="n">
        <f aca="false">T365-S365</f>
        <v>-59</v>
      </c>
      <c r="AD365" s="88" t="n">
        <v>157</v>
      </c>
      <c r="AE365" s="95" t="n">
        <f aca="false">IF(AD365&gt;0, U365/(AD365*24),"no data")</f>
        <v>0.958067940552017</v>
      </c>
      <c r="AF365" s="96" t="n">
        <f aca="false">IF(Q365&gt;0,Q365/24,"no data")</f>
        <v>154.5</v>
      </c>
      <c r="AG365" s="95" t="n">
        <f aca="false">IF(T365&gt;0,(T365/Q365),"no data")</f>
        <v>0.944714131607335</v>
      </c>
      <c r="AH365" s="97" t="n">
        <f aca="false">(1440-((V365*W365)+(X365*Y365)+(Z365*AA365))/(V365+X365+Z365))/1440</f>
        <v>1</v>
      </c>
      <c r="AI365" s="98" t="n">
        <f aca="false">IF(T365&gt;0,(1440-((W365*V365+AS365*AT365)+(Y365*X365+AU365*AV365)+(Z365*AA365+AW365*AX365))/(V365+X365+Z365))/1440,"no data")</f>
        <v>0.986764705882353</v>
      </c>
      <c r="AJ365" s="117" t="n">
        <v>10.938</v>
      </c>
      <c r="AK365" s="121" t="n">
        <v>133.62</v>
      </c>
      <c r="AL365" s="101" t="n">
        <f aca="false">AJ365*AK365</f>
        <v>1461.53556</v>
      </c>
      <c r="AM365" s="117" t="n">
        <v>30.171</v>
      </c>
      <c r="AN365" s="119" t="n">
        <v>960</v>
      </c>
      <c r="AO365" s="103" t="n">
        <f aca="false">AM365*AN365</f>
        <v>28964.16</v>
      </c>
      <c r="AP365" s="104" t="n">
        <f aca="false">IF(T365&gt;0,((((AJ365*AK365)+(AM365*AN365))/(T365*1000))*1000000),"no data")</f>
        <v>8685.6110648016</v>
      </c>
      <c r="AQ365" s="101" t="n">
        <f aca="false">R365/24</f>
        <v>151.916666666667</v>
      </c>
      <c r="AR365" s="101"/>
      <c r="AS365" s="88" t="n">
        <v>0</v>
      </c>
      <c r="AT365" s="106" t="n">
        <v>0</v>
      </c>
      <c r="AU365" s="106" t="n">
        <v>0</v>
      </c>
      <c r="AV365" s="88" t="n">
        <v>0</v>
      </c>
      <c r="AW365" s="106" t="n">
        <v>12</v>
      </c>
      <c r="AX365" s="88" t="n">
        <v>243</v>
      </c>
      <c r="AY365" s="88" t="n">
        <v>0</v>
      </c>
      <c r="BA365" s="107" t="n">
        <v>1090</v>
      </c>
      <c r="BB365" s="107" t="n">
        <v>1144</v>
      </c>
      <c r="BC365" s="107" t="n">
        <v>1376</v>
      </c>
      <c r="BD365" s="107" t="n">
        <f aca="false">BB365-BA365</f>
        <v>54</v>
      </c>
      <c r="BE365" s="107" t="n">
        <f aca="false">AP365</f>
        <v>8685.6110648016</v>
      </c>
      <c r="BF365" s="232" t="n">
        <f aca="false">BC365/24</f>
        <v>57.3333333333333</v>
      </c>
      <c r="BG365" s="109" t="n">
        <v>1.688</v>
      </c>
      <c r="BH365" s="110" t="n">
        <v>1.688</v>
      </c>
      <c r="BI365" s="111" t="n">
        <v>28</v>
      </c>
      <c r="BJ365" s="112" t="n">
        <v>28.37</v>
      </c>
      <c r="BK365" s="111" t="n">
        <v>23.34</v>
      </c>
      <c r="BL365" s="111" t="n">
        <v>31.9</v>
      </c>
      <c r="BM365" s="112" t="n">
        <v>999.6</v>
      </c>
      <c r="BN365" s="111" t="n">
        <v>50.08</v>
      </c>
      <c r="BO365" s="113" t="n">
        <v>0.9377</v>
      </c>
      <c r="BP365" s="112" t="n">
        <v>91.27</v>
      </c>
      <c r="BQ365" s="111" t="n">
        <v>84.55</v>
      </c>
      <c r="BR365" s="39"/>
      <c r="BS365" s="107" t="n">
        <v>12235</v>
      </c>
      <c r="BT365" s="107" t="n">
        <v>11884</v>
      </c>
      <c r="BU365" s="116" t="n">
        <f aca="false">BT365-BS365</f>
        <v>-351</v>
      </c>
      <c r="BV365" s="161" t="n">
        <f aca="false">BG365+BH365</f>
        <v>3.376</v>
      </c>
      <c r="BW365" s="108" t="n">
        <v>24</v>
      </c>
      <c r="BX365" s="108" t="n">
        <v>24</v>
      </c>
      <c r="BY365" s="108"/>
      <c r="BZ365" s="108" t="n">
        <v>16.2</v>
      </c>
      <c r="CA365" s="108" t="n">
        <v>7</v>
      </c>
      <c r="CC365" s="0" t="n">
        <f aca="false">24-CC364</f>
        <v>4.55</v>
      </c>
    </row>
    <row r="366" customFormat="false" ht="13.8" hidden="false" customHeight="false" outlineLevel="0" collapsed="false">
      <c r="A366" s="226"/>
      <c r="B366" s="85" t="n">
        <v>43096</v>
      </c>
      <c r="C366" s="86" t="n">
        <v>61</v>
      </c>
      <c r="D366" s="214" t="n">
        <v>0.73</v>
      </c>
      <c r="E366" s="88" t="n">
        <v>71</v>
      </c>
      <c r="F366" s="88" t="n">
        <v>55</v>
      </c>
      <c r="G366" s="89" t="n">
        <v>24</v>
      </c>
      <c r="H366" s="89" t="n">
        <v>0</v>
      </c>
      <c r="I366" s="89" t="n">
        <v>24</v>
      </c>
      <c r="J366" s="89" t="n">
        <v>0</v>
      </c>
      <c r="K366" s="90" t="n">
        <v>0</v>
      </c>
      <c r="L366" s="90" t="n">
        <v>0</v>
      </c>
      <c r="M366" s="90" t="n">
        <v>0</v>
      </c>
      <c r="N366" s="90" t="n">
        <v>0</v>
      </c>
      <c r="O366" s="90" t="n">
        <v>20</v>
      </c>
      <c r="P366" s="90" t="n">
        <v>22</v>
      </c>
      <c r="Q366" s="90" t="n">
        <v>3715</v>
      </c>
      <c r="R366" s="91" t="n">
        <v>3642</v>
      </c>
      <c r="S366" s="91" t="n">
        <v>3562</v>
      </c>
      <c r="T366" s="92" t="n">
        <v>3498</v>
      </c>
      <c r="U366" s="92" t="n">
        <v>3602</v>
      </c>
      <c r="V366" s="89" t="n">
        <v>45</v>
      </c>
      <c r="W366" s="89" t="n">
        <v>0</v>
      </c>
      <c r="X366" s="89" t="n">
        <v>47</v>
      </c>
      <c r="Y366" s="89" t="n">
        <v>0</v>
      </c>
      <c r="Z366" s="89" t="n">
        <v>60</v>
      </c>
      <c r="AA366" s="88" t="n">
        <v>0</v>
      </c>
      <c r="AB366" s="93" t="n">
        <f aca="false">U366-T366+AY366</f>
        <v>104</v>
      </c>
      <c r="AC366" s="94" t="n">
        <f aca="false">T366-S366</f>
        <v>-64</v>
      </c>
      <c r="AD366" s="88" t="n">
        <v>155</v>
      </c>
      <c r="AE366" s="95" t="n">
        <f aca="false">IF(AD366&gt;0, U366/(AD366*24),"no data")</f>
        <v>0.968279569892473</v>
      </c>
      <c r="AF366" s="96" t="n">
        <f aca="false">IF(Q366&gt;0,Q366/24,"no data")</f>
        <v>154.791666666667</v>
      </c>
      <c r="AG366" s="95" t="n">
        <f aca="false">IF(T366&gt;0,(T366/Q366),"no data")</f>
        <v>0.941588156123822</v>
      </c>
      <c r="AH366" s="97" t="n">
        <f aca="false">(1440-((V366*W366)+(X366*Y366)+(Z366*AA366))/(V366+X366+Z366))/1440</f>
        <v>1</v>
      </c>
      <c r="AI366" s="98" t="n">
        <f aca="false">IF(T366&gt;0,(1440-((W366*V366+AS366*AT366)+(Y366*X366+AU366*AV366)+(Z366*AA366+AW366*AX366))/(V366+X366+Z366))/1440,"no data")</f>
        <v>0.986056286549708</v>
      </c>
      <c r="AJ366" s="117" t="n">
        <v>10.856</v>
      </c>
      <c r="AK366" s="121" t="n">
        <v>137.02</v>
      </c>
      <c r="AL366" s="101" t="n">
        <f aca="false">AJ366*AK366</f>
        <v>1487.48912</v>
      </c>
      <c r="AM366" s="117" t="n">
        <v>29.798</v>
      </c>
      <c r="AN366" s="119" t="n">
        <v>971</v>
      </c>
      <c r="AO366" s="103" t="n">
        <f aca="false">AM366*AN366</f>
        <v>28933.858</v>
      </c>
      <c r="AP366" s="104" t="n">
        <f aca="false">IF(T366&gt;0,((((AJ366*AK366)+(AM366*AN366))/(T366*1000))*1000000),"no data")</f>
        <v>8696.78305317324</v>
      </c>
      <c r="AQ366" s="101" t="n">
        <f aca="false">R366/24</f>
        <v>151.75</v>
      </c>
      <c r="AR366" s="101"/>
      <c r="AS366" s="88" t="n">
        <v>0</v>
      </c>
      <c r="AT366" s="106" t="n">
        <v>0</v>
      </c>
      <c r="AU366" s="106" t="n">
        <v>0</v>
      </c>
      <c r="AV366" s="88" t="n">
        <v>0</v>
      </c>
      <c r="AW366" s="106" t="n">
        <v>14</v>
      </c>
      <c r="AX366" s="88" t="n">
        <v>218</v>
      </c>
      <c r="AY366" s="88" t="n">
        <v>0</v>
      </c>
      <c r="BA366" s="107" t="n">
        <v>1090</v>
      </c>
      <c r="BB366" s="107" t="n">
        <v>1134</v>
      </c>
      <c r="BC366" s="107" t="n">
        <v>1378</v>
      </c>
      <c r="BD366" s="107" t="n">
        <f aca="false">BB366-BA366</f>
        <v>44</v>
      </c>
      <c r="BE366" s="107" t="n">
        <f aca="false">AP366</f>
        <v>8696.78305317324</v>
      </c>
      <c r="BF366" s="232" t="n">
        <f aca="false">BC366/24</f>
        <v>57.4166666666667</v>
      </c>
      <c r="BG366" s="109" t="n">
        <v>1.764</v>
      </c>
      <c r="BH366" s="110" t="n">
        <v>1.749</v>
      </c>
      <c r="BI366" s="111" t="n">
        <v>28</v>
      </c>
      <c r="BJ366" s="112" t="n">
        <v>28.05</v>
      </c>
      <c r="BK366" s="111" t="n">
        <v>22.81</v>
      </c>
      <c r="BL366" s="111" t="n">
        <v>32.08</v>
      </c>
      <c r="BM366" s="112" t="n">
        <v>998.6</v>
      </c>
      <c r="BN366" s="111" t="n">
        <v>50.03</v>
      </c>
      <c r="BO366" s="122" t="n">
        <v>0.9366</v>
      </c>
      <c r="BP366" s="111" t="n">
        <v>92.12</v>
      </c>
      <c r="BQ366" s="111" t="n">
        <v>84.43</v>
      </c>
      <c r="BR366" s="39"/>
      <c r="BS366" s="107" t="n">
        <v>12106</v>
      </c>
      <c r="BT366" s="107" t="n">
        <v>11787</v>
      </c>
      <c r="BU366" s="116" t="n">
        <f aca="false">BT366-BS366</f>
        <v>-319</v>
      </c>
      <c r="BV366" s="161" t="n">
        <f aca="false">BG366+BH366</f>
        <v>3.513</v>
      </c>
      <c r="BW366" s="108" t="n">
        <v>24</v>
      </c>
      <c r="BX366" s="108" t="n">
        <v>24</v>
      </c>
      <c r="BY366" s="108"/>
      <c r="BZ366" s="108" t="n">
        <v>17.68</v>
      </c>
      <c r="CA366" s="108" t="n">
        <v>4.35</v>
      </c>
    </row>
    <row r="367" customFormat="false" ht="13.8" hidden="false" customHeight="false" outlineLevel="0" collapsed="false">
      <c r="A367" s="226"/>
      <c r="B367" s="85" t="n">
        <v>43097</v>
      </c>
      <c r="C367" s="86" t="n">
        <v>60.8</v>
      </c>
      <c r="D367" s="214" t="n">
        <v>0.7</v>
      </c>
      <c r="E367" s="88" t="n">
        <v>72</v>
      </c>
      <c r="F367" s="88" t="n">
        <v>53</v>
      </c>
      <c r="G367" s="89" t="n">
        <v>24</v>
      </c>
      <c r="H367" s="89" t="n">
        <v>0</v>
      </c>
      <c r="I367" s="89" t="n">
        <v>24</v>
      </c>
      <c r="J367" s="89" t="n">
        <v>0</v>
      </c>
      <c r="K367" s="90" t="n">
        <v>0</v>
      </c>
      <c r="L367" s="90" t="n">
        <v>0</v>
      </c>
      <c r="M367" s="90" t="n">
        <v>0</v>
      </c>
      <c r="N367" s="90" t="n">
        <v>0</v>
      </c>
      <c r="O367" s="90" t="n">
        <v>21</v>
      </c>
      <c r="P367" s="90" t="n">
        <v>19</v>
      </c>
      <c r="Q367" s="90" t="n">
        <v>3715</v>
      </c>
      <c r="R367" s="91" t="n">
        <v>3618</v>
      </c>
      <c r="S367" s="91" t="n">
        <v>3552</v>
      </c>
      <c r="T367" s="92" t="n">
        <v>3489</v>
      </c>
      <c r="U367" s="92" t="n">
        <v>3596</v>
      </c>
      <c r="V367" s="89" t="n">
        <v>45</v>
      </c>
      <c r="W367" s="89" t="n">
        <v>0</v>
      </c>
      <c r="X367" s="89" t="n">
        <v>47</v>
      </c>
      <c r="Y367" s="89" t="n">
        <v>0</v>
      </c>
      <c r="Z367" s="89" t="n">
        <v>60</v>
      </c>
      <c r="AA367" s="88" t="n">
        <v>0</v>
      </c>
      <c r="AB367" s="93" t="n">
        <f aca="false">U367-T367+AY367</f>
        <v>107</v>
      </c>
      <c r="AC367" s="94" t="n">
        <f aca="false">T367-S367</f>
        <v>-63</v>
      </c>
      <c r="AD367" s="88" t="n">
        <v>155</v>
      </c>
      <c r="AE367" s="95" t="n">
        <f aca="false">IF(AD367&gt;0, U367/(AD367*24),"no data")</f>
        <v>0.966666666666667</v>
      </c>
      <c r="AF367" s="96" t="n">
        <f aca="false">IF(Q367&gt;0,Q367/24,"no data")</f>
        <v>154.791666666667</v>
      </c>
      <c r="AG367" s="95" t="n">
        <f aca="false">IF(T367&gt;0,(T367/Q367),"no data")</f>
        <v>0.939165545087483</v>
      </c>
      <c r="AH367" s="97" t="n">
        <f aca="false">(1440-((V367*W367)+(X367*Y367)+(Z367*AA367))/(V367+X367+Z367))/1440</f>
        <v>1</v>
      </c>
      <c r="AI367" s="98" t="n">
        <f aca="false">IF(T367&gt;0,(1440-((W367*V367+AS367*AT367)+(Y367*X367+AU367*AV367)+(Z367*AA367+AW367*AX367))/(V367+X367+Z367))/1440,"no data")</f>
        <v>0.990437682748538</v>
      </c>
      <c r="AJ367" s="117" t="n">
        <v>10.9</v>
      </c>
      <c r="AK367" s="121" t="n">
        <v>136.45</v>
      </c>
      <c r="AL367" s="101" t="n">
        <f aca="false">AJ367*AK367</f>
        <v>1487.305</v>
      </c>
      <c r="AM367" s="117" t="n">
        <v>29.671</v>
      </c>
      <c r="AN367" s="119" t="n">
        <v>976</v>
      </c>
      <c r="AO367" s="103" t="n">
        <f aca="false">AM367*AN367</f>
        <v>28958.896</v>
      </c>
      <c r="AP367" s="104" t="n">
        <f aca="false">IF(T367&gt;0,((((AJ367*AK367)+(AM367*AN367))/(T367*1000))*1000000),"no data")</f>
        <v>8726.34021209516</v>
      </c>
      <c r="AQ367" s="101" t="n">
        <f aca="false">R367/24</f>
        <v>150.75</v>
      </c>
      <c r="AR367" s="101"/>
      <c r="AS367" s="88" t="n">
        <v>0</v>
      </c>
      <c r="AT367" s="106" t="n">
        <v>0</v>
      </c>
      <c r="AU367" s="106" t="n">
        <v>0</v>
      </c>
      <c r="AV367" s="88" t="n">
        <v>0</v>
      </c>
      <c r="AW367" s="106" t="n">
        <v>13</v>
      </c>
      <c r="AX367" s="88" t="n">
        <v>161</v>
      </c>
      <c r="AY367" s="88" t="n">
        <v>0</v>
      </c>
      <c r="BA367" s="107" t="n">
        <v>1082</v>
      </c>
      <c r="BB367" s="107" t="n">
        <v>1131</v>
      </c>
      <c r="BC367" s="107" t="n">
        <v>1383</v>
      </c>
      <c r="BD367" s="107" t="n">
        <f aca="false">BB367-BA367</f>
        <v>49</v>
      </c>
      <c r="BE367" s="107" t="n">
        <f aca="false">AP367</f>
        <v>8726.34021209516</v>
      </c>
      <c r="BF367" s="232" t="n">
        <f aca="false">BC367/24</f>
        <v>57.625</v>
      </c>
      <c r="BG367" s="109" t="n">
        <v>1.691</v>
      </c>
      <c r="BH367" s="110" t="n">
        <v>1.669</v>
      </c>
      <c r="BI367" s="111" t="n">
        <v>28</v>
      </c>
      <c r="BJ367" s="112" t="n">
        <v>27.76</v>
      </c>
      <c r="BK367" s="112" t="n">
        <v>22.65</v>
      </c>
      <c r="BL367" s="112" t="n">
        <v>32.29</v>
      </c>
      <c r="BM367" s="112" t="n">
        <v>1000.08</v>
      </c>
      <c r="BN367" s="111" t="n">
        <v>50.02</v>
      </c>
      <c r="BO367" s="113" t="n">
        <v>0.9369</v>
      </c>
      <c r="BP367" s="108" t="n">
        <v>91.43</v>
      </c>
      <c r="BQ367" s="108" t="n">
        <v>84.15</v>
      </c>
      <c r="BR367" s="39"/>
      <c r="BS367" s="107" t="n">
        <v>12710</v>
      </c>
      <c r="BT367" s="107" t="n">
        <v>12461</v>
      </c>
      <c r="BU367" s="116" t="n">
        <f aca="false">BT367-BS367</f>
        <v>-249</v>
      </c>
      <c r="BV367" s="161" t="n">
        <f aca="false">BG367+BH367</f>
        <v>3.36</v>
      </c>
      <c r="BW367" s="108" t="n">
        <v>24</v>
      </c>
      <c r="BX367" s="108" t="n">
        <v>24</v>
      </c>
      <c r="BY367" s="108"/>
      <c r="BZ367" s="108" t="n">
        <v>14.6</v>
      </c>
      <c r="CA367" s="108" t="n">
        <v>3.9</v>
      </c>
    </row>
    <row r="368" customFormat="false" ht="13.8" hidden="false" customHeight="false" outlineLevel="0" collapsed="false">
      <c r="A368" s="226"/>
      <c r="B368" s="85" t="n">
        <v>43098</v>
      </c>
      <c r="C368" s="86" t="n">
        <v>59.3</v>
      </c>
      <c r="D368" s="214" t="n">
        <v>0.62</v>
      </c>
      <c r="E368" s="88" t="n">
        <v>77</v>
      </c>
      <c r="F368" s="88" t="n">
        <v>48</v>
      </c>
      <c r="G368" s="89" t="n">
        <v>24</v>
      </c>
      <c r="H368" s="89" t="n">
        <v>0</v>
      </c>
      <c r="I368" s="89" t="n">
        <v>24</v>
      </c>
      <c r="J368" s="89" t="n">
        <v>0</v>
      </c>
      <c r="K368" s="90" t="n">
        <v>0</v>
      </c>
      <c r="L368" s="90" t="n">
        <v>0</v>
      </c>
      <c r="M368" s="90" t="n">
        <v>0</v>
      </c>
      <c r="N368" s="90" t="n">
        <v>0</v>
      </c>
      <c r="O368" s="90" t="n">
        <v>24</v>
      </c>
      <c r="P368" s="90" t="n">
        <v>0</v>
      </c>
      <c r="Q368" s="90" t="n">
        <v>3713</v>
      </c>
      <c r="R368" s="91" t="n">
        <v>3615</v>
      </c>
      <c r="S368" s="91" t="n">
        <v>3615</v>
      </c>
      <c r="T368" s="92" t="n">
        <v>3541</v>
      </c>
      <c r="U368" s="92" t="n">
        <v>3650</v>
      </c>
      <c r="V368" s="89" t="n">
        <v>44</v>
      </c>
      <c r="W368" s="89" t="n">
        <v>0</v>
      </c>
      <c r="X368" s="89" t="n">
        <v>48</v>
      </c>
      <c r="Y368" s="89" t="n">
        <v>0</v>
      </c>
      <c r="Z368" s="89" t="n">
        <v>60</v>
      </c>
      <c r="AA368" s="88" t="n">
        <v>0</v>
      </c>
      <c r="AB368" s="93" t="n">
        <f aca="false">U368-T368+AY368</f>
        <v>109</v>
      </c>
      <c r="AC368" s="94" t="n">
        <f aca="false">T368-S368</f>
        <v>-74</v>
      </c>
      <c r="AD368" s="88" t="n">
        <v>156</v>
      </c>
      <c r="AE368" s="95" t="n">
        <f aca="false">IF(AD368&gt;0, U368/(AD368*24),"no data")</f>
        <v>0.974893162393162</v>
      </c>
      <c r="AF368" s="96" t="n">
        <f aca="false">IF(Q368&gt;0,Q368/24,"no data")</f>
        <v>154.708333333333</v>
      </c>
      <c r="AG368" s="95" t="n">
        <f aca="false">IF(T368&gt;0,(T368/Q368),"no data")</f>
        <v>0.953676272555885</v>
      </c>
      <c r="AH368" s="97" t="n">
        <f aca="false">(1440-((V368*W368)+(X368*Y368)+(Z368*AA368))/(V368+X368+Z368))/1440</f>
        <v>1</v>
      </c>
      <c r="AI368" s="98" t="n">
        <f aca="false">IF(T368&gt;0,(1440-((W368*V368+AS368*AT368)+(Y368*X368+AU368*AV368)+(Z368*AA368+AW368*AX368))/(V368+X368+Z368))/1440,"no data")</f>
        <v>1</v>
      </c>
      <c r="AJ368" s="117" t="n">
        <v>10.91</v>
      </c>
      <c r="AK368" s="121" t="n">
        <v>137.58</v>
      </c>
      <c r="AL368" s="101" t="n">
        <f aca="false">AJ368*AK368</f>
        <v>1500.9978</v>
      </c>
      <c r="AM368" s="117" t="n">
        <v>30.358</v>
      </c>
      <c r="AN368" s="119" t="n">
        <v>966</v>
      </c>
      <c r="AO368" s="103" t="n">
        <f aca="false">AM368*AN368</f>
        <v>29325.828</v>
      </c>
      <c r="AP368" s="104" t="n">
        <f aca="false">IF(T368&gt;0,((((AJ368*AK368)+(AM368*AN368))/(T368*1000))*1000000),"no data")</f>
        <v>8705.68364868681</v>
      </c>
      <c r="AQ368" s="101" t="n">
        <f aca="false">R368/24</f>
        <v>150.625</v>
      </c>
      <c r="AR368" s="101"/>
      <c r="AS368" s="88" t="n">
        <v>0</v>
      </c>
      <c r="AT368" s="106" t="n">
        <v>0</v>
      </c>
      <c r="AU368" s="106" t="n">
        <v>0</v>
      </c>
      <c r="AV368" s="88" t="n">
        <v>0</v>
      </c>
      <c r="AW368" s="106" t="n">
        <v>0</v>
      </c>
      <c r="AX368" s="88" t="n">
        <v>0</v>
      </c>
      <c r="AY368" s="88" t="n">
        <v>0</v>
      </c>
      <c r="BA368" s="107" t="n">
        <v>1062</v>
      </c>
      <c r="BB368" s="107" t="n">
        <v>1155</v>
      </c>
      <c r="BC368" s="107" t="n">
        <v>1433</v>
      </c>
      <c r="BD368" s="107" t="n">
        <f aca="false">BB368-BA368</f>
        <v>93</v>
      </c>
      <c r="BE368" s="107" t="n">
        <f aca="false">AP368</f>
        <v>8705.68364868681</v>
      </c>
      <c r="BF368" s="232" t="n">
        <f aca="false">BC368/24</f>
        <v>59.7083333333333</v>
      </c>
      <c r="BG368" s="109" t="n">
        <v>1.935</v>
      </c>
      <c r="BH368" s="110" t="n">
        <v>1.937</v>
      </c>
      <c r="BI368" s="111" t="n">
        <v>28</v>
      </c>
      <c r="BJ368" s="112" t="n">
        <v>27.77</v>
      </c>
      <c r="BK368" s="112" t="n">
        <v>23.38</v>
      </c>
      <c r="BL368" s="112" t="n">
        <v>32.54</v>
      </c>
      <c r="BM368" s="112" t="n">
        <v>1000.7</v>
      </c>
      <c r="BN368" s="111" t="n">
        <v>50.06</v>
      </c>
      <c r="BO368" s="113" t="n">
        <v>0.9364</v>
      </c>
      <c r="BP368" s="108" t="n">
        <v>87.76</v>
      </c>
      <c r="BQ368" s="108" t="n">
        <v>83.99</v>
      </c>
      <c r="BR368" s="39"/>
      <c r="BS368" s="107" t="n">
        <v>13108</v>
      </c>
      <c r="BT368" s="107" t="n">
        <v>12513</v>
      </c>
      <c r="BU368" s="116" t="n">
        <f aca="false">BT368-BS368</f>
        <v>-595</v>
      </c>
      <c r="BV368" s="161" t="n">
        <f aca="false">BG368+BH368</f>
        <v>3.872</v>
      </c>
      <c r="BW368" s="108" t="n">
        <v>24</v>
      </c>
      <c r="BX368" s="108" t="n">
        <v>24</v>
      </c>
      <c r="BY368" s="108"/>
      <c r="BZ368" s="108" t="n">
        <v>8.9</v>
      </c>
      <c r="CA368" s="108" t="n">
        <v>5.6</v>
      </c>
    </row>
    <row r="369" customFormat="false" ht="13.8" hidden="false" customHeight="false" outlineLevel="0" collapsed="false">
      <c r="A369" s="226"/>
      <c r="B369" s="85" t="n">
        <v>43099</v>
      </c>
      <c r="C369" s="86" t="n">
        <v>58.7</v>
      </c>
      <c r="D369" s="214" t="n">
        <v>0.581</v>
      </c>
      <c r="E369" s="88" t="n">
        <v>77</v>
      </c>
      <c r="F369" s="88" t="n">
        <v>47</v>
      </c>
      <c r="G369" s="89" t="n">
        <v>24</v>
      </c>
      <c r="H369" s="89" t="n">
        <v>0</v>
      </c>
      <c r="I369" s="89" t="n">
        <v>24</v>
      </c>
      <c r="J369" s="89" t="n">
        <v>0</v>
      </c>
      <c r="K369" s="90" t="n">
        <v>0</v>
      </c>
      <c r="L369" s="90" t="n">
        <v>0</v>
      </c>
      <c r="M369" s="90" t="n">
        <v>0</v>
      </c>
      <c r="N369" s="90" t="n">
        <v>0</v>
      </c>
      <c r="O369" s="90" t="n">
        <v>24</v>
      </c>
      <c r="P369" s="90" t="n">
        <v>0</v>
      </c>
      <c r="Q369" s="90" t="n">
        <v>3714</v>
      </c>
      <c r="R369" s="91" t="n">
        <v>3609</v>
      </c>
      <c r="S369" s="91" t="n">
        <v>3609</v>
      </c>
      <c r="T369" s="92" t="n">
        <v>3535</v>
      </c>
      <c r="U369" s="92" t="n">
        <v>3641</v>
      </c>
      <c r="V369" s="89" t="n">
        <v>44</v>
      </c>
      <c r="W369" s="89" t="n">
        <v>0</v>
      </c>
      <c r="X369" s="89" t="n">
        <v>48</v>
      </c>
      <c r="Y369" s="89" t="n">
        <v>0</v>
      </c>
      <c r="Z369" s="89" t="n">
        <v>60</v>
      </c>
      <c r="AA369" s="88" t="n">
        <v>0</v>
      </c>
      <c r="AB369" s="93" t="n">
        <f aca="false">U369-T369+AY369</f>
        <v>106</v>
      </c>
      <c r="AC369" s="94" t="n">
        <f aca="false">T369-S369</f>
        <v>-74</v>
      </c>
      <c r="AD369" s="88" t="n">
        <v>158</v>
      </c>
      <c r="AE369" s="95" t="n">
        <f aca="false">IF(AD369&gt;0, U369/(AD369*24),"no data")</f>
        <v>0.960179324894515</v>
      </c>
      <c r="AF369" s="96" t="n">
        <f aca="false">IF(Q369&gt;0,Q369/24,"no data")</f>
        <v>154.75</v>
      </c>
      <c r="AG369" s="95" t="n">
        <f aca="false">IF(T369&gt;0,(T369/Q369),"no data")</f>
        <v>0.951803984921917</v>
      </c>
      <c r="AH369" s="97" t="n">
        <f aca="false">(1440-((V369*W369)+(X369*Y369)+(Z369*AA369))/(V369+X369+Z369))/1440</f>
        <v>1</v>
      </c>
      <c r="AI369" s="98" t="n">
        <f aca="false">IF(T369&gt;0,(1440-((W369*V369+AS369*AT369)+(Y369*X369+AU369*AV369)+(Z369*AA369+AW369*AX369))/(V369+X369+Z369))/1440,"no data")</f>
        <v>1</v>
      </c>
      <c r="AJ369" s="117" t="n">
        <v>10.905</v>
      </c>
      <c r="AK369" s="121" t="n">
        <v>138.98</v>
      </c>
      <c r="AL369" s="101" t="n">
        <f aca="false">AJ369*AK369</f>
        <v>1515.5769</v>
      </c>
      <c r="AM369" s="117" t="n">
        <v>30.399</v>
      </c>
      <c r="AN369" s="119" t="n">
        <v>962</v>
      </c>
      <c r="AO369" s="103" t="n">
        <f aca="false">AM369*AN369</f>
        <v>29243.838</v>
      </c>
      <c r="AP369" s="104" t="n">
        <f aca="false">IF(T369&gt;0,((((AJ369*AK369)+(AM369*AN369))/(T369*1000))*1000000),"no data")</f>
        <v>8701.39035360679</v>
      </c>
      <c r="AQ369" s="101" t="n">
        <f aca="false">R369/24</f>
        <v>150.375</v>
      </c>
      <c r="AR369" s="101"/>
      <c r="AS369" s="88" t="n">
        <v>0</v>
      </c>
      <c r="AT369" s="106" t="n">
        <v>0</v>
      </c>
      <c r="AU369" s="106" t="n">
        <v>0</v>
      </c>
      <c r="AV369" s="88" t="n">
        <v>0</v>
      </c>
      <c r="AW369" s="106" t="n">
        <v>0</v>
      </c>
      <c r="AX369" s="88" t="n">
        <v>0</v>
      </c>
      <c r="AY369" s="88" t="n">
        <v>0</v>
      </c>
      <c r="BA369" s="107" t="n">
        <v>1053</v>
      </c>
      <c r="BB369" s="107" t="n">
        <v>1161</v>
      </c>
      <c r="BC369" s="107" t="n">
        <v>1427</v>
      </c>
      <c r="BD369" s="107" t="n">
        <f aca="false">BB369-BA369</f>
        <v>108</v>
      </c>
      <c r="BE369" s="107" t="n">
        <f aca="false">AP369</f>
        <v>8701.39035360679</v>
      </c>
      <c r="BF369" s="232" t="n">
        <f aca="false">BC369/24</f>
        <v>59.4583333333333</v>
      </c>
      <c r="BG369" s="109" t="n">
        <v>1.926</v>
      </c>
      <c r="BH369" s="110" t="n">
        <v>1.926</v>
      </c>
      <c r="BI369" s="111" t="n">
        <v>28</v>
      </c>
      <c r="BJ369" s="112" t="n">
        <v>27.63</v>
      </c>
      <c r="BK369" s="112" t="n">
        <v>23.66</v>
      </c>
      <c r="BL369" s="112" t="n">
        <v>32.5</v>
      </c>
      <c r="BM369" s="112" t="n">
        <v>1000</v>
      </c>
      <c r="BN369" s="111" t="n">
        <v>50.04</v>
      </c>
      <c r="BO369" s="113" t="n">
        <v>0.9358</v>
      </c>
      <c r="BP369" s="108" t="n">
        <v>92.12</v>
      </c>
      <c r="BQ369" s="108" t="n">
        <v>84.03</v>
      </c>
      <c r="BR369" s="39"/>
      <c r="BS369" s="107" t="n">
        <v>12434</v>
      </c>
      <c r="BT369" s="107" t="n">
        <v>12069</v>
      </c>
      <c r="BU369" s="116" t="n">
        <f aca="false">BT369-BS369</f>
        <v>-365</v>
      </c>
      <c r="BV369" s="161" t="n">
        <f aca="false">BG369+BH369</f>
        <v>3.852</v>
      </c>
      <c r="BW369" s="123" t="n">
        <v>24</v>
      </c>
      <c r="BX369" s="123" t="n">
        <v>24</v>
      </c>
      <c r="BY369" s="123"/>
      <c r="BZ369" s="123" t="n">
        <v>5.9</v>
      </c>
      <c r="CA369" s="123" t="n">
        <v>6.45</v>
      </c>
    </row>
    <row r="370" customFormat="false" ht="13.8" hidden="false" customHeight="false" outlineLevel="0" collapsed="false">
      <c r="A370" s="226"/>
      <c r="B370" s="85" t="n">
        <v>43100</v>
      </c>
      <c r="C370" s="86" t="n">
        <v>58</v>
      </c>
      <c r="D370" s="214" t="n">
        <v>0.619</v>
      </c>
      <c r="E370" s="88" t="n">
        <v>73</v>
      </c>
      <c r="F370" s="88" t="n">
        <v>48</v>
      </c>
      <c r="G370" s="89" t="n">
        <v>24</v>
      </c>
      <c r="H370" s="89" t="n">
        <v>0</v>
      </c>
      <c r="I370" s="89" t="n">
        <v>24</v>
      </c>
      <c r="J370" s="89" t="n">
        <v>0</v>
      </c>
      <c r="K370" s="90" t="n">
        <v>0</v>
      </c>
      <c r="L370" s="90" t="n">
        <v>0</v>
      </c>
      <c r="M370" s="90" t="n">
        <v>0</v>
      </c>
      <c r="N370" s="90" t="n">
        <v>0</v>
      </c>
      <c r="O370" s="90" t="n">
        <v>24</v>
      </c>
      <c r="P370" s="90" t="n">
        <v>0</v>
      </c>
      <c r="Q370" s="90" t="n">
        <v>3714</v>
      </c>
      <c r="R370" s="91" t="n">
        <v>3617</v>
      </c>
      <c r="S370" s="91" t="n">
        <v>3617</v>
      </c>
      <c r="T370" s="92" t="n">
        <v>3536</v>
      </c>
      <c r="U370" s="92" t="n">
        <v>3644</v>
      </c>
      <c r="V370" s="89" t="n">
        <v>44</v>
      </c>
      <c r="W370" s="89" t="n">
        <v>0</v>
      </c>
      <c r="X370" s="89" t="n">
        <v>48</v>
      </c>
      <c r="Y370" s="89" t="n">
        <v>0</v>
      </c>
      <c r="Z370" s="89" t="n">
        <v>60</v>
      </c>
      <c r="AA370" s="88" t="n">
        <v>0</v>
      </c>
      <c r="AB370" s="93" t="n">
        <f aca="false">U370-T370+AY370</f>
        <v>108</v>
      </c>
      <c r="AC370" s="94" t="n">
        <f aca="false">T370-S370</f>
        <v>-81</v>
      </c>
      <c r="AD370" s="88" t="n">
        <v>157</v>
      </c>
      <c r="AE370" s="95" t="n">
        <f aca="false">IF(AD370&gt;0, U370/(AD370*24),"no data")</f>
        <v>0.967091295116773</v>
      </c>
      <c r="AF370" s="96" t="n">
        <f aca="false">IF(Q370&gt;0,Q370/24,"no data")</f>
        <v>154.75</v>
      </c>
      <c r="AG370" s="95" t="n">
        <f aca="false">IF(T370&gt;0,(T370/Q370),"no data")</f>
        <v>0.9520732364028</v>
      </c>
      <c r="AH370" s="97" t="n">
        <f aca="false">(1440-((V370*W370)+(X370*Y370)+(Z370*AA370))/(V370+X370+Z370))/1440</f>
        <v>1</v>
      </c>
      <c r="AI370" s="98" t="n">
        <f aca="false">IF(T370&gt;0,(1440-((W370*V370+AS370*AT370)+(Y370*X370+AU370*AV370)+(Z370*AA370+AW370*AX370))/(V370+X370+Z370))/1440,"no data")</f>
        <v>1</v>
      </c>
      <c r="AJ370" s="117" t="n">
        <v>11.004</v>
      </c>
      <c r="AK370" s="121" t="n">
        <v>137.44</v>
      </c>
      <c r="AL370" s="101" t="n">
        <f aca="false">AJ370*AK370</f>
        <v>1512.38976</v>
      </c>
      <c r="AM370" s="117" t="n">
        <v>30.052</v>
      </c>
      <c r="AN370" s="119" t="n">
        <v>968</v>
      </c>
      <c r="AO370" s="103" t="n">
        <f aca="false">AM370*AN370</f>
        <v>29090.336</v>
      </c>
      <c r="AP370" s="104" t="n">
        <f aca="false">IF(T370&gt;0,((((AJ370*AK370)+(AM370*AN370))/(T370*1000))*1000000),"no data")</f>
        <v>8654.61701357466</v>
      </c>
      <c r="AQ370" s="101" t="n">
        <f aca="false">R370/24</f>
        <v>150.708333333333</v>
      </c>
      <c r="AR370" s="101"/>
      <c r="AS370" s="88" t="n">
        <v>0</v>
      </c>
      <c r="AT370" s="106" t="n">
        <v>0</v>
      </c>
      <c r="AU370" s="106" t="n">
        <v>0</v>
      </c>
      <c r="AV370" s="88" t="n">
        <v>0</v>
      </c>
      <c r="AW370" s="106" t="n">
        <v>0</v>
      </c>
      <c r="AX370" s="88" t="n">
        <v>0</v>
      </c>
      <c r="AY370" s="88" t="n">
        <v>0</v>
      </c>
      <c r="BA370" s="107" t="n">
        <v>1061</v>
      </c>
      <c r="BB370" s="107" t="n">
        <v>1158</v>
      </c>
      <c r="BC370" s="107" t="n">
        <v>1425</v>
      </c>
      <c r="BD370" s="107" t="n">
        <f aca="false">BB370-BA370</f>
        <v>97</v>
      </c>
      <c r="BE370" s="107" t="n">
        <f aca="false">AP370</f>
        <v>8654.61701357466</v>
      </c>
      <c r="BF370" s="232" t="n">
        <f aca="false">BC370/24</f>
        <v>59.375</v>
      </c>
      <c r="BG370" s="109" t="n">
        <v>1.901</v>
      </c>
      <c r="BH370" s="110" t="n">
        <v>1.891</v>
      </c>
      <c r="BI370" s="111" t="n">
        <v>28</v>
      </c>
      <c r="BJ370" s="112" t="n">
        <v>27.54</v>
      </c>
      <c r="BK370" s="112" t="n">
        <v>23.23</v>
      </c>
      <c r="BL370" s="112" t="n">
        <v>32.67</v>
      </c>
      <c r="BM370" s="112" t="n">
        <v>999.5</v>
      </c>
      <c r="BN370" s="111" t="n">
        <v>50.07</v>
      </c>
      <c r="BO370" s="113" t="n">
        <v>0.9364</v>
      </c>
      <c r="BP370" s="108" t="n">
        <v>87.31</v>
      </c>
      <c r="BQ370" s="108" t="n">
        <v>84.1</v>
      </c>
      <c r="BR370" s="39"/>
      <c r="BS370" s="107" t="n">
        <v>12205</v>
      </c>
      <c r="BT370" s="107" t="n">
        <v>11742</v>
      </c>
      <c r="BU370" s="116" t="n">
        <f aca="false">BT370-BS370</f>
        <v>-463</v>
      </c>
      <c r="BV370" s="161" t="n">
        <f aca="false">BG370+BH370</f>
        <v>3.792</v>
      </c>
      <c r="BW370" s="123" t="n">
        <v>24</v>
      </c>
      <c r="BX370" s="123" t="n">
        <v>24</v>
      </c>
      <c r="BY370" s="123"/>
      <c r="BZ370" s="123" t="n">
        <v>8.28</v>
      </c>
      <c r="CA370" s="123" t="n">
        <v>5.47</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86">
    <mergeCell ref="B1:X1"/>
    <mergeCell ref="B2:AF2"/>
    <mergeCell ref="AQ3:AQ5"/>
    <mergeCell ref="AS3:AS5"/>
    <mergeCell ref="AT3:AT5"/>
    <mergeCell ref="AU3:AU5"/>
    <mergeCell ref="AV3:AV5"/>
    <mergeCell ref="AW3:AW5"/>
    <mergeCell ref="AX3:AX5"/>
    <mergeCell ref="AY3:AY5"/>
    <mergeCell ref="BA3:BA5"/>
    <mergeCell ref="BB3:BB5"/>
    <mergeCell ref="BC3:BC5"/>
    <mergeCell ref="BD3:BD5"/>
    <mergeCell ref="BE3:BE5"/>
    <mergeCell ref="BF3:BF5"/>
    <mergeCell ref="BK3:BL3"/>
    <mergeCell ref="BO3:BO5"/>
    <mergeCell ref="BP3:BP5"/>
    <mergeCell ref="BQ3:BQ5"/>
    <mergeCell ref="BS3:BS5"/>
    <mergeCell ref="BT3:BT5"/>
    <mergeCell ref="BW3:BW5"/>
    <mergeCell ref="BX3:BX5"/>
    <mergeCell ref="BZ3:BZ5"/>
    <mergeCell ref="CA3:CA5"/>
    <mergeCell ref="BG4:BG5"/>
    <mergeCell ref="BH4:BH5"/>
    <mergeCell ref="BJ4:BJ5"/>
    <mergeCell ref="BK4:BK5"/>
    <mergeCell ref="BL4:BL5"/>
    <mergeCell ref="BM4:BM5"/>
    <mergeCell ref="BN4:BN5"/>
    <mergeCell ref="BV4:BV5"/>
    <mergeCell ref="A6:A12"/>
    <mergeCell ref="A13:A19"/>
    <mergeCell ref="A20:A26"/>
    <mergeCell ref="A27:A33"/>
    <mergeCell ref="A34:A40"/>
    <mergeCell ref="A41:A47"/>
    <mergeCell ref="A48:A54"/>
    <mergeCell ref="A55:A61"/>
    <mergeCell ref="A62:A68"/>
    <mergeCell ref="A69:A75"/>
    <mergeCell ref="A76:A82"/>
    <mergeCell ref="A83:A89"/>
    <mergeCell ref="A90:A96"/>
    <mergeCell ref="A97:A103"/>
    <mergeCell ref="A104:A110"/>
    <mergeCell ref="A111:A117"/>
    <mergeCell ref="A118:A124"/>
    <mergeCell ref="A125:A131"/>
    <mergeCell ref="A132:A138"/>
    <mergeCell ref="A139:A145"/>
    <mergeCell ref="A146:A152"/>
    <mergeCell ref="A153:A159"/>
    <mergeCell ref="A160:A166"/>
    <mergeCell ref="A167:A173"/>
    <mergeCell ref="A174:A180"/>
    <mergeCell ref="A181:A187"/>
    <mergeCell ref="A188:A194"/>
    <mergeCell ref="A195:A201"/>
    <mergeCell ref="A202:A208"/>
    <mergeCell ref="A209:A215"/>
    <mergeCell ref="A216:A222"/>
    <mergeCell ref="A223:A229"/>
    <mergeCell ref="A230:A236"/>
    <mergeCell ref="A237:A243"/>
    <mergeCell ref="A244:A250"/>
    <mergeCell ref="A251:A257"/>
    <mergeCell ref="A258:A264"/>
    <mergeCell ref="A265:A271"/>
    <mergeCell ref="A272:A278"/>
    <mergeCell ref="A279:A285"/>
    <mergeCell ref="A286:A292"/>
    <mergeCell ref="A293:A299"/>
    <mergeCell ref="A300:A306"/>
    <mergeCell ref="A307:A313"/>
    <mergeCell ref="A314:A320"/>
    <mergeCell ref="A321:A327"/>
    <mergeCell ref="A328:A334"/>
    <mergeCell ref="A335:A341"/>
    <mergeCell ref="A342:A348"/>
    <mergeCell ref="A349:A355"/>
    <mergeCell ref="A356:A362"/>
    <mergeCell ref="A363:A370"/>
  </mergeCells>
  <conditionalFormatting sqref="Q13:S15">
    <cfRule type="cellIs" priority="2" operator="greaterThan" aboveAverage="0" equalAverage="0" bottom="0" percent="0" rank="0" text="" dxfId="0">
      <formula>3768</formula>
    </cfRule>
  </conditionalFormatting>
  <conditionalFormatting sqref="Q41:T43">
    <cfRule type="cellIs" priority="3" operator="greaterThan" aboveAverage="0" equalAverage="0" bottom="0" percent="0" rank="0" text="" dxfId="1">
      <formula>3768</formula>
    </cfRule>
  </conditionalFormatting>
  <conditionalFormatting sqref="Q69:T71">
    <cfRule type="cellIs" priority="4" operator="greaterThan" aboveAverage="0" equalAverage="0" bottom="0" percent="0" rank="0" text="" dxfId="2">
      <formula>3768</formula>
    </cfRule>
  </conditionalFormatting>
  <conditionalFormatting sqref="Q97:S99">
    <cfRule type="cellIs" priority="5" operator="greaterThan" aboveAverage="0" equalAverage="0" bottom="0" percent="0" rank="0" text="" dxfId="3">
      <formula>3768</formula>
    </cfRule>
  </conditionalFormatting>
  <conditionalFormatting sqref="Q132:S134">
    <cfRule type="cellIs" priority="6" operator="greaterThan" aboveAverage="0" equalAverage="0" bottom="0" percent="0" rank="0" text="" dxfId="4">
      <formula>3768</formula>
    </cfRule>
  </conditionalFormatting>
  <conditionalFormatting sqref="Q160:S162">
    <cfRule type="cellIs" priority="7" operator="greaterThan" aboveAverage="0" equalAverage="0" bottom="0" percent="0" rank="0" text="" dxfId="5">
      <formula>3768</formula>
    </cfRule>
  </conditionalFormatting>
  <conditionalFormatting sqref="Q188:S190">
    <cfRule type="cellIs" priority="8" operator="greaterThan" aboveAverage="0" equalAverage="0" bottom="0" percent="0" rank="0" text="" dxfId="6">
      <formula>3768</formula>
    </cfRule>
  </conditionalFormatting>
  <conditionalFormatting sqref="Q223:S225">
    <cfRule type="cellIs" priority="9" operator="greaterThan" aboveAverage="0" equalAverage="0" bottom="0" percent="0" rank="0" text="" dxfId="7">
      <formula>3768</formula>
    </cfRule>
  </conditionalFormatting>
  <conditionalFormatting sqref="Q251:S253">
    <cfRule type="cellIs" priority="10" operator="greaterThan" aboveAverage="0" equalAverage="0" bottom="0" percent="0" rank="0" text="" dxfId="8">
      <formula>3768</formula>
    </cfRule>
  </conditionalFormatting>
  <conditionalFormatting sqref="Q286:S288">
    <cfRule type="cellIs" priority="11" operator="greaterThan" aboveAverage="0" equalAverage="0" bottom="0" percent="0" rank="0" text="" dxfId="9">
      <formula>3768</formula>
    </cfRule>
  </conditionalFormatting>
  <conditionalFormatting sqref="Q314:S316">
    <cfRule type="cellIs" priority="12" operator="greaterThan" aboveAverage="0" equalAverage="0" bottom="0" percent="0" rank="0" text="" dxfId="10">
      <formula>3768</formula>
    </cfRule>
  </conditionalFormatting>
  <conditionalFormatting sqref="Q342:S344">
    <cfRule type="cellIs" priority="13" operator="greaterThan" aboveAverage="0" equalAverage="0" bottom="0" percent="0" rank="0" text="" dxfId="11">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W12" activePane="bottomRight" state="frozen"/>
      <selection pane="topLeft" activeCell="A1" activeCellId="0" sqref="A1"/>
      <selection pane="topRight" activeCell="W1" activeCellId="0" sqref="W1"/>
      <selection pane="bottomLeft" activeCell="A12" activeCellId="0" sqref="A12"/>
      <selection pane="bottomRight" activeCell="W33" activeCellId="1" sqref="BY34:BY89 W33"/>
    </sheetView>
  </sheetViews>
  <sheetFormatPr defaultColWidth="8.54296875" defaultRowHeight="15" zeroHeight="false" outlineLevelRow="0" outlineLevelCol="0"/>
  <cols>
    <col collapsed="false" customWidth="true" hidden="false" outlineLevel="0" max="2" min="2" style="0" width="10.43"/>
    <col collapsed="false" customWidth="true" hidden="false" outlineLevel="0" max="32" min="32" style="0" width="10.14"/>
    <col collapsed="false" customWidth="true" hidden="false" outlineLevel="0" max="34" min="34" style="0" width="9.14"/>
    <col collapsed="false" customWidth="true" hidden="false" outlineLevel="0" max="38" min="38" style="0" width="9.43"/>
    <col collapsed="false" customWidth="true" hidden="false" outlineLevel="0" max="41" min="41" style="0" width="11"/>
    <col collapsed="false" customWidth="true" hidden="false" outlineLevel="0" max="42" min="42" style="0" width="10.71"/>
    <col collapsed="false" customWidth="true" hidden="false" outlineLevel="0" max="56" min="56" style="0" width="9.57"/>
    <col collapsed="false" customWidth="true" hidden="false" outlineLevel="0" max="68" min="68" style="0" width="8.85"/>
    <col collapsed="false" customWidth="true" hidden="false" outlineLevel="0" max="69" min="69" style="0" width="0.14"/>
    <col collapsed="false" customWidth="true" hidden="false" outlineLevel="0" max="77" min="77" style="0" width="10.57"/>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c r="BX1" s="186"/>
      <c r="BY1" s="186"/>
    </row>
    <row r="2" customFormat="false" ht="18.75" hidden="false" customHeight="false" outlineLevel="0" collapsed="false">
      <c r="B2" s="6" t="n">
        <v>43009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c r="BX2" s="186"/>
      <c r="BY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X3" s="518" t="s">
        <v>71</v>
      </c>
      <c r="BY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X4" s="518"/>
      <c r="BY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X5" s="518"/>
      <c r="BY5" s="518"/>
    </row>
    <row r="6" customFormat="false" ht="12.75" hidden="false" customHeight="true" outlineLevel="0" collapsed="false">
      <c r="A6" s="226" t="s">
        <v>126</v>
      </c>
      <c r="B6" s="85" t="n">
        <v>43009</v>
      </c>
      <c r="C6" s="86" t="n">
        <v>86.13</v>
      </c>
      <c r="D6" s="214" t="n">
        <v>0.5549</v>
      </c>
      <c r="E6" s="88" t="n">
        <v>99</v>
      </c>
      <c r="F6" s="88" t="n">
        <v>72</v>
      </c>
      <c r="G6" s="89" t="n">
        <v>24</v>
      </c>
      <c r="H6" s="89" t="n">
        <v>0</v>
      </c>
      <c r="I6" s="89" t="n">
        <v>24</v>
      </c>
      <c r="J6" s="89" t="n">
        <v>0</v>
      </c>
      <c r="K6" s="90" t="n">
        <v>0</v>
      </c>
      <c r="L6" s="90" t="n">
        <v>0</v>
      </c>
      <c r="M6" s="90" t="n">
        <v>0</v>
      </c>
      <c r="N6" s="90" t="n">
        <v>0</v>
      </c>
      <c r="O6" s="90" t="n">
        <v>0</v>
      </c>
      <c r="P6" s="90" t="n">
        <v>0</v>
      </c>
      <c r="Q6" s="90" t="n">
        <v>3535</v>
      </c>
      <c r="R6" s="91" t="n">
        <v>3038</v>
      </c>
      <c r="S6" s="91" t="n">
        <v>3038</v>
      </c>
      <c r="T6" s="92" t="n">
        <v>2972</v>
      </c>
      <c r="U6" s="92" t="n">
        <v>3070</v>
      </c>
      <c r="V6" s="89" t="n">
        <v>43</v>
      </c>
      <c r="W6" s="89" t="n">
        <v>0</v>
      </c>
      <c r="X6" s="89" t="n">
        <v>42</v>
      </c>
      <c r="Y6" s="89" t="n">
        <v>0</v>
      </c>
      <c r="Z6" s="89" t="n">
        <v>60</v>
      </c>
      <c r="AA6" s="88" t="n">
        <v>0</v>
      </c>
      <c r="AB6" s="93" t="n">
        <f aca="false">U6-T6+AX6</f>
        <v>98</v>
      </c>
      <c r="AC6" s="94" t="n">
        <f aca="false">T6-S6</f>
        <v>-66</v>
      </c>
      <c r="AD6" s="88" t="n">
        <v>132</v>
      </c>
      <c r="AE6" s="95" t="n">
        <f aca="false">IF(AD6&gt;0, U6/(AD6*24),"no data")</f>
        <v>0.969065656565656</v>
      </c>
      <c r="AF6" s="96" t="n">
        <f aca="false">IF(Q6&gt;0,Q6/24,"no data")</f>
        <v>147.291666666667</v>
      </c>
      <c r="AG6" s="95" t="n">
        <f aca="false">IF(T6&gt;0,(T6/Q6),"no data")</f>
        <v>0.840735502121641</v>
      </c>
      <c r="AH6" s="97" t="n">
        <f aca="false">(1440-((V6*W6)+(X6*Y6)+(Z6*AA6))/(V6+X6+Z6))/1440</f>
        <v>1</v>
      </c>
      <c r="AI6" s="98" t="n">
        <f aca="false">IF(T6&gt;0,(1440-((W6*V6+AR6*AS6)+(Y6*X6+AT6*AU6)+(Z6*AA6+AV6*AW6))/(V6+X6+Z6))/1440,"no data")</f>
        <v>0.882758620689655</v>
      </c>
      <c r="AJ6" s="110" t="n">
        <v>7.93</v>
      </c>
      <c r="AK6" s="101" t="n">
        <v>127.55</v>
      </c>
      <c r="AL6" s="101" t="n">
        <f aca="false">AJ6*AK6</f>
        <v>1011.4715</v>
      </c>
      <c r="AM6" s="110" t="n">
        <v>26.045</v>
      </c>
      <c r="AN6" s="102" t="n">
        <v>946</v>
      </c>
      <c r="AO6" s="103" t="n">
        <f aca="false">AM6*AN6</f>
        <v>24638.57</v>
      </c>
      <c r="AP6" s="104" t="n">
        <f aca="false">IF(T6&gt;0,((((AJ6*AK6)+(AM6*AN6))/(T6*1000))*1000000),"no data")</f>
        <v>8630.56578061911</v>
      </c>
      <c r="AQ6" s="101" t="n">
        <f aca="false">R6/24</f>
        <v>126.583333333333</v>
      </c>
      <c r="AR6" s="88" t="n">
        <v>0</v>
      </c>
      <c r="AS6" s="106" t="n">
        <v>0</v>
      </c>
      <c r="AT6" s="106" t="n">
        <v>0</v>
      </c>
      <c r="AU6" s="88" t="n">
        <v>0</v>
      </c>
      <c r="AV6" s="106" t="n">
        <v>17</v>
      </c>
      <c r="AW6" s="88" t="n">
        <v>1440</v>
      </c>
      <c r="AX6" s="88" t="n">
        <v>0</v>
      </c>
      <c r="AZ6" s="107" t="n">
        <v>1027</v>
      </c>
      <c r="BA6" s="107" t="n">
        <v>1013</v>
      </c>
      <c r="BB6" s="107" t="n">
        <v>1030</v>
      </c>
      <c r="BC6" s="107" t="n">
        <f aca="false">BA6-AZ6</f>
        <v>-14</v>
      </c>
      <c r="BD6" s="107" t="n">
        <f aca="false">AP6</f>
        <v>8630.56578061911</v>
      </c>
      <c r="BE6" s="232" t="n">
        <f aca="false">BB6/24</f>
        <v>42.9166666666667</v>
      </c>
      <c r="BF6" s="109" t="n">
        <v>0</v>
      </c>
      <c r="BG6" s="110" t="n">
        <v>0</v>
      </c>
      <c r="BH6" s="111" t="n">
        <v>24</v>
      </c>
      <c r="BI6" s="112" t="n">
        <v>27.59</v>
      </c>
      <c r="BJ6" s="112" t="n">
        <v>23.21</v>
      </c>
      <c r="BK6" s="112" t="n">
        <v>22.21</v>
      </c>
      <c r="BL6" s="289" t="n">
        <v>989.2</v>
      </c>
      <c r="BM6" s="111" t="n">
        <v>50.14</v>
      </c>
      <c r="BN6" s="113" t="n">
        <v>0.937</v>
      </c>
      <c r="BO6" s="108" t="n">
        <v>95.56</v>
      </c>
      <c r="BP6" s="108" t="n">
        <v>86.06</v>
      </c>
      <c r="BQ6" s="114"/>
      <c r="BR6" s="107" t="n">
        <v>12638</v>
      </c>
      <c r="BS6" s="107" t="n">
        <v>12692</v>
      </c>
      <c r="BT6" s="116" t="n">
        <f aca="false">BS6-BR6</f>
        <v>54</v>
      </c>
      <c r="BU6" s="161" t="n">
        <f aca="false">BF6+BG6</f>
        <v>0</v>
      </c>
      <c r="BV6" s="123" t="n">
        <v>0</v>
      </c>
      <c r="BW6" s="123" t="n">
        <v>0</v>
      </c>
      <c r="BX6" s="123" t="n">
        <v>24</v>
      </c>
      <c r="BY6" s="123" t="n">
        <v>6.15</v>
      </c>
    </row>
    <row r="7" customFormat="false" ht="15" hidden="false" customHeight="false" outlineLevel="0" collapsed="false">
      <c r="A7" s="226"/>
      <c r="B7" s="85" t="n">
        <v>43010</v>
      </c>
      <c r="C7" s="86" t="n">
        <v>86</v>
      </c>
      <c r="D7" s="214" t="n">
        <v>0.58</v>
      </c>
      <c r="E7" s="88" t="n">
        <v>100</v>
      </c>
      <c r="F7" s="88" t="n">
        <v>74</v>
      </c>
      <c r="G7" s="89" t="n">
        <v>24</v>
      </c>
      <c r="H7" s="89" t="n">
        <v>0</v>
      </c>
      <c r="I7" s="89" t="n">
        <v>24</v>
      </c>
      <c r="J7" s="89" t="n">
        <v>0</v>
      </c>
      <c r="K7" s="90" t="n">
        <v>0</v>
      </c>
      <c r="L7" s="90" t="n">
        <v>0</v>
      </c>
      <c r="M7" s="90" t="n">
        <v>0</v>
      </c>
      <c r="N7" s="90" t="n">
        <v>0</v>
      </c>
      <c r="O7" s="90" t="n">
        <v>0</v>
      </c>
      <c r="P7" s="90" t="n">
        <v>0</v>
      </c>
      <c r="Q7" s="90" t="n">
        <v>3542</v>
      </c>
      <c r="R7" s="91" t="n">
        <v>3031</v>
      </c>
      <c r="S7" s="91" t="n">
        <v>3031</v>
      </c>
      <c r="T7" s="92" t="n">
        <v>2962</v>
      </c>
      <c r="U7" s="92" t="n">
        <v>3057</v>
      </c>
      <c r="V7" s="89" t="n">
        <v>43</v>
      </c>
      <c r="W7" s="89" t="n">
        <v>0</v>
      </c>
      <c r="X7" s="89" t="n">
        <v>42</v>
      </c>
      <c r="Y7" s="89" t="n">
        <v>0</v>
      </c>
      <c r="Z7" s="89" t="n">
        <v>60</v>
      </c>
      <c r="AA7" s="88" t="n">
        <v>0</v>
      </c>
      <c r="AB7" s="93" t="n">
        <f aca="false">U7-T7+AX7</f>
        <v>95</v>
      </c>
      <c r="AC7" s="94" t="n">
        <f aca="false">T7-S7</f>
        <v>-69</v>
      </c>
      <c r="AD7" s="88" t="n">
        <v>130</v>
      </c>
      <c r="AE7" s="95" t="n">
        <f aca="false">IF(AD7&gt;0, U7/(AD7*24),"no data")</f>
        <v>0.979807692307692</v>
      </c>
      <c r="AF7" s="96" t="n">
        <f aca="false">IF(Q7&gt;0,Q7/24,"no data")</f>
        <v>147.583333333333</v>
      </c>
      <c r="AG7" s="95" t="n">
        <f aca="false">IF(T7&gt;0,(T7/Q7),"no data")</f>
        <v>0.836250705815923</v>
      </c>
      <c r="AH7" s="97" t="n">
        <f aca="false">(1440-((V7*W7)+(X7*Y7)+(Z7*AA7))/(V7+X7+Z7))/1440</f>
        <v>1</v>
      </c>
      <c r="AI7" s="98" t="n">
        <f aca="false">IF(T7&gt;0,(1440-((W7*V7+AR7*AS7)+(Y7*X7+AT7*AU7)+(Z7*AA7+AV7*AW7))/(V7+X7+Z7))/1440,"no data")</f>
        <v>0.882758620689655</v>
      </c>
      <c r="AJ7" s="110" t="n">
        <v>7.935</v>
      </c>
      <c r="AK7" s="101" t="n">
        <v>126.66</v>
      </c>
      <c r="AL7" s="101" t="n">
        <f aca="false">AJ7*AK7</f>
        <v>1005.0471</v>
      </c>
      <c r="AM7" s="110" t="n">
        <v>25.931</v>
      </c>
      <c r="AN7" s="119" t="n">
        <v>947</v>
      </c>
      <c r="AO7" s="103" t="n">
        <f aca="false">AM7*AN7</f>
        <v>24556.657</v>
      </c>
      <c r="AP7" s="104" t="n">
        <f aca="false">IF(T7&gt;0,((((AJ7*AK7)+(AM7*AN7))/(T7*1000))*1000000),"no data")</f>
        <v>8629.87984469953</v>
      </c>
      <c r="AQ7" s="101" t="n">
        <f aca="false">R7/24</f>
        <v>126.291666666667</v>
      </c>
      <c r="AR7" s="88" t="n">
        <v>0</v>
      </c>
      <c r="AS7" s="106" t="n">
        <v>0</v>
      </c>
      <c r="AT7" s="106" t="n">
        <v>0</v>
      </c>
      <c r="AU7" s="88" t="n">
        <v>0</v>
      </c>
      <c r="AV7" s="106" t="n">
        <v>17</v>
      </c>
      <c r="AW7" s="88" t="n">
        <v>1440</v>
      </c>
      <c r="AX7" s="88" t="n">
        <v>0</v>
      </c>
      <c r="AZ7" s="107" t="n">
        <v>1023</v>
      </c>
      <c r="BA7" s="107" t="n">
        <v>1008</v>
      </c>
      <c r="BB7" s="107" t="n">
        <v>1026</v>
      </c>
      <c r="BC7" s="107" t="n">
        <f aca="false">BA7-AZ7</f>
        <v>-15</v>
      </c>
      <c r="BD7" s="107" t="n">
        <f aca="false">AP7</f>
        <v>8629.87984469953</v>
      </c>
      <c r="BE7" s="232" t="n">
        <f aca="false">BB7/24</f>
        <v>42.75</v>
      </c>
      <c r="BF7" s="109" t="n">
        <v>0</v>
      </c>
      <c r="BG7" s="110" t="n">
        <v>0</v>
      </c>
      <c r="BH7" s="111" t="n">
        <v>24</v>
      </c>
      <c r="BI7" s="112" t="n">
        <v>27.54</v>
      </c>
      <c r="BJ7" s="112" t="n">
        <v>23.21</v>
      </c>
      <c r="BK7" s="112" t="n">
        <v>22.05</v>
      </c>
      <c r="BL7" s="289" t="n">
        <v>989.25</v>
      </c>
      <c r="BM7" s="111" t="n">
        <v>50.11</v>
      </c>
      <c r="BN7" s="113" t="n">
        <v>0.9374</v>
      </c>
      <c r="BO7" s="108" t="n">
        <v>95.8</v>
      </c>
      <c r="BP7" s="108" t="n">
        <v>86.14</v>
      </c>
      <c r="BQ7" s="114"/>
      <c r="BR7" s="107" t="n">
        <v>12652</v>
      </c>
      <c r="BS7" s="107" t="n">
        <v>12729</v>
      </c>
      <c r="BT7" s="116" t="n">
        <f aca="false">BS7-BR7</f>
        <v>77</v>
      </c>
      <c r="BU7" s="161" t="n">
        <f aca="false">BF7+BG7</f>
        <v>0</v>
      </c>
      <c r="BV7" s="233" t="n">
        <v>0</v>
      </c>
      <c r="BW7" s="233" t="n">
        <v>0</v>
      </c>
      <c r="BX7" s="123" t="n">
        <v>24</v>
      </c>
      <c r="BY7" s="123" t="n">
        <v>6</v>
      </c>
    </row>
    <row r="8" customFormat="false" ht="15" hidden="false" customHeight="false" outlineLevel="0" collapsed="false">
      <c r="A8" s="226"/>
      <c r="B8" s="85" t="n">
        <v>43011</v>
      </c>
      <c r="C8" s="86" t="n">
        <v>86</v>
      </c>
      <c r="D8" s="214" t="n">
        <v>0.61</v>
      </c>
      <c r="E8" s="88" t="n">
        <v>98</v>
      </c>
      <c r="F8" s="88" t="n">
        <v>76</v>
      </c>
      <c r="G8" s="89" t="n">
        <v>24</v>
      </c>
      <c r="H8" s="89" t="n">
        <v>0</v>
      </c>
      <c r="I8" s="89" t="n">
        <v>24</v>
      </c>
      <c r="J8" s="89" t="n">
        <v>0</v>
      </c>
      <c r="K8" s="90" t="n">
        <v>0</v>
      </c>
      <c r="L8" s="90" t="n">
        <v>0</v>
      </c>
      <c r="M8" s="90" t="n">
        <v>0</v>
      </c>
      <c r="N8" s="90" t="n">
        <v>0</v>
      </c>
      <c r="O8" s="90" t="n">
        <v>0</v>
      </c>
      <c r="P8" s="90" t="n">
        <v>0</v>
      </c>
      <c r="Q8" s="90" t="n">
        <v>3534</v>
      </c>
      <c r="R8" s="91" t="n">
        <v>3016</v>
      </c>
      <c r="S8" s="91" t="n">
        <v>3016</v>
      </c>
      <c r="T8" s="92" t="n">
        <v>2948</v>
      </c>
      <c r="U8" s="92" t="n">
        <v>3047</v>
      </c>
      <c r="V8" s="89" t="n">
        <v>43</v>
      </c>
      <c r="W8" s="89" t="n">
        <v>0</v>
      </c>
      <c r="X8" s="89" t="n">
        <v>42</v>
      </c>
      <c r="Y8" s="89" t="n">
        <v>0</v>
      </c>
      <c r="Z8" s="89" t="n">
        <v>60</v>
      </c>
      <c r="AA8" s="88" t="n">
        <v>0</v>
      </c>
      <c r="AB8" s="93" t="n">
        <f aca="false">U8-T8+AX8</f>
        <v>99</v>
      </c>
      <c r="AC8" s="94" t="n">
        <f aca="false">T8-S8</f>
        <v>-68</v>
      </c>
      <c r="AD8" s="88" t="n">
        <v>129</v>
      </c>
      <c r="AE8" s="95" t="n">
        <f aca="false">IF(AD8&gt;0, U8/(AD8*24),"no data")</f>
        <v>0.984173126614987</v>
      </c>
      <c r="AF8" s="96" t="n">
        <f aca="false">IF(Q8&gt;0,Q8/24,"no data")</f>
        <v>147.25</v>
      </c>
      <c r="AG8" s="95" t="n">
        <f aca="false">IF(T8&gt;0,(T8/Q8),"no data")</f>
        <v>0.834182229767968</v>
      </c>
      <c r="AH8" s="97" t="n">
        <f aca="false">(1440-((V8*W8)+(X8*Y8)+(Z8*AA8))/(V8+X8+Z8))/1440</f>
        <v>1</v>
      </c>
      <c r="AI8" s="98" t="n">
        <f aca="false">IF(T8&gt;0,(1440-((W8*V8+AR8*AS8)+(Y8*X8+AT8*AU8)+(Z8*AA8+AV8*AW8))/(V8+X8+Z8))/1440,"no data")</f>
        <v>0.882758620689655</v>
      </c>
      <c r="AJ8" s="110" t="n">
        <v>7.92</v>
      </c>
      <c r="AK8" s="255" t="n">
        <v>126.38</v>
      </c>
      <c r="AL8" s="101" t="n">
        <f aca="false">AJ8*AK8</f>
        <v>1000.9296</v>
      </c>
      <c r="AM8" s="236" t="n">
        <v>25.898</v>
      </c>
      <c r="AN8" s="119" t="n">
        <v>943.75</v>
      </c>
      <c r="AO8" s="103" t="n">
        <f aca="false">AM8*AN8</f>
        <v>24441.2375</v>
      </c>
      <c r="AP8" s="104" t="n">
        <f aca="false">IF(T8&gt;0,((((AJ8*AK8)+(AM8*AN8))/(T8*1000))*1000000),"no data")</f>
        <v>8630.3144843962</v>
      </c>
      <c r="AQ8" s="101" t="n">
        <f aca="false">R8/24</f>
        <v>125.666666666667</v>
      </c>
      <c r="AR8" s="88" t="n">
        <v>0</v>
      </c>
      <c r="AS8" s="106" t="n">
        <v>0</v>
      </c>
      <c r="AT8" s="106" t="n">
        <v>0</v>
      </c>
      <c r="AU8" s="88" t="n">
        <v>0</v>
      </c>
      <c r="AV8" s="106" t="n">
        <v>17</v>
      </c>
      <c r="AW8" s="88" t="n">
        <v>1440</v>
      </c>
      <c r="AX8" s="88" t="n">
        <v>0</v>
      </c>
      <c r="AZ8" s="107" t="n">
        <v>1018</v>
      </c>
      <c r="BA8" s="107" t="n">
        <v>1006</v>
      </c>
      <c r="BB8" s="107" t="n">
        <v>1023</v>
      </c>
      <c r="BC8" s="107" t="n">
        <f aca="false">BA8-AZ8</f>
        <v>-12</v>
      </c>
      <c r="BD8" s="107" t="n">
        <f aca="false">AP8</f>
        <v>8630.3144843962</v>
      </c>
      <c r="BE8" s="232" t="n">
        <f aca="false">BB8/24</f>
        <v>42.625</v>
      </c>
      <c r="BF8" s="109" t="n">
        <v>0</v>
      </c>
      <c r="BG8" s="110" t="n">
        <v>0</v>
      </c>
      <c r="BH8" s="111" t="n">
        <v>24</v>
      </c>
      <c r="BI8" s="112" t="n">
        <v>27.55</v>
      </c>
      <c r="BJ8" s="112" t="n">
        <v>23.14</v>
      </c>
      <c r="BK8" s="112" t="n">
        <v>22.22</v>
      </c>
      <c r="BL8" s="289" t="n">
        <v>990.08</v>
      </c>
      <c r="BM8" s="111" t="n">
        <v>50.11</v>
      </c>
      <c r="BN8" s="113" t="n">
        <v>0.9374</v>
      </c>
      <c r="BO8" s="108" t="n">
        <v>95.74</v>
      </c>
      <c r="BP8" s="108" t="n">
        <v>86.11</v>
      </c>
      <c r="BQ8" s="111"/>
      <c r="BR8" s="107" t="n">
        <v>12712</v>
      </c>
      <c r="BS8" s="107" t="n">
        <v>12742</v>
      </c>
      <c r="BT8" s="116" t="n">
        <f aca="false">BS8-BR8</f>
        <v>30</v>
      </c>
      <c r="BU8" s="161" t="n">
        <f aca="false">BF8+BG8</f>
        <v>0</v>
      </c>
      <c r="BV8" s="233" t="n">
        <v>0</v>
      </c>
      <c r="BW8" s="233" t="n">
        <v>0</v>
      </c>
      <c r="BX8" s="108" t="n">
        <v>24</v>
      </c>
      <c r="BY8" s="108" t="n">
        <v>6.7</v>
      </c>
    </row>
    <row r="9" customFormat="false" ht="15" hidden="false" customHeight="false" outlineLevel="0" collapsed="false">
      <c r="A9" s="226"/>
      <c r="B9" s="85" t="n">
        <v>43012</v>
      </c>
      <c r="C9" s="86" t="n">
        <v>86</v>
      </c>
      <c r="D9" s="214" t="n">
        <v>0.57</v>
      </c>
      <c r="E9" s="88" t="n">
        <v>99</v>
      </c>
      <c r="F9" s="88" t="n">
        <v>75</v>
      </c>
      <c r="G9" s="89" t="n">
        <v>24</v>
      </c>
      <c r="H9" s="89" t="n">
        <v>0</v>
      </c>
      <c r="I9" s="89" t="n">
        <v>24</v>
      </c>
      <c r="J9" s="89" t="n">
        <v>0</v>
      </c>
      <c r="K9" s="90" t="n">
        <v>0</v>
      </c>
      <c r="L9" s="90" t="n">
        <v>0</v>
      </c>
      <c r="M9" s="90" t="n">
        <v>0</v>
      </c>
      <c r="N9" s="90" t="n">
        <v>0</v>
      </c>
      <c r="O9" s="90" t="n">
        <v>0</v>
      </c>
      <c r="P9" s="90" t="n">
        <v>0</v>
      </c>
      <c r="Q9" s="90" t="n">
        <v>3535</v>
      </c>
      <c r="R9" s="91" t="n">
        <v>3045</v>
      </c>
      <c r="S9" s="91" t="n">
        <v>3045</v>
      </c>
      <c r="T9" s="92" t="n">
        <v>2982</v>
      </c>
      <c r="U9" s="92" t="n">
        <v>3077</v>
      </c>
      <c r="V9" s="89" t="n">
        <v>43</v>
      </c>
      <c r="W9" s="89" t="n">
        <v>0</v>
      </c>
      <c r="X9" s="89" t="n">
        <v>42</v>
      </c>
      <c r="Y9" s="89" t="n">
        <v>0</v>
      </c>
      <c r="Z9" s="89" t="n">
        <v>60</v>
      </c>
      <c r="AA9" s="88" t="n">
        <v>0</v>
      </c>
      <c r="AB9" s="93" t="n">
        <f aca="false">U9-T9+AX9</f>
        <v>95</v>
      </c>
      <c r="AC9" s="94" t="n">
        <f aca="false">T9-S9</f>
        <v>-63</v>
      </c>
      <c r="AD9" s="88" t="n">
        <v>131</v>
      </c>
      <c r="AE9" s="95" t="n">
        <f aca="false">IF(AD9&gt;0, U9/(AD9*24),"no data")</f>
        <v>0.978689567430025</v>
      </c>
      <c r="AF9" s="96" t="n">
        <f aca="false">IF(Q9&gt;0,Q9/24,"no data")</f>
        <v>147.291666666667</v>
      </c>
      <c r="AG9" s="95" t="n">
        <f aca="false">IF(T9&gt;0,(T9/Q9),"no data")</f>
        <v>0.843564356435643</v>
      </c>
      <c r="AH9" s="97" t="n">
        <f aca="false">(1440-((V9*W9)+(X9*Y9)+(Z9*AA9))/(V9+X9+Z9))/1440</f>
        <v>1</v>
      </c>
      <c r="AI9" s="98" t="n">
        <f aca="false">IF(T9&gt;0,(1440-((W9*V9+AR9*AS9)+(Y9*X9+AT9*AU9)+(Z9*AA9+AV9*AW9))/(V9+X9+Z9))/1440,"no data")</f>
        <v>0.882758620689655</v>
      </c>
      <c r="AJ9" s="110" t="n">
        <v>7.916</v>
      </c>
      <c r="AK9" s="256" t="n">
        <v>128.42</v>
      </c>
      <c r="AL9" s="101" t="n">
        <f aca="false">AJ9*AK9</f>
        <v>1016.57272</v>
      </c>
      <c r="AM9" s="110" t="n">
        <v>26.171</v>
      </c>
      <c r="AN9" s="119" t="n">
        <v>945.889</v>
      </c>
      <c r="AO9" s="103" t="n">
        <f aca="false">AM9*AN9</f>
        <v>24754.861019</v>
      </c>
      <c r="AP9" s="104" t="n">
        <f aca="false">IF(T9&gt;0,((((AJ9*AK9)+(AM9*AN9))/(T9*1000))*1000000),"no data")</f>
        <v>8642.33190442656</v>
      </c>
      <c r="AQ9" s="101" t="n">
        <f aca="false">R9/24</f>
        <v>126.875</v>
      </c>
      <c r="AR9" s="88" t="n">
        <v>0</v>
      </c>
      <c r="AS9" s="106" t="n">
        <v>0</v>
      </c>
      <c r="AT9" s="106" t="n">
        <v>0</v>
      </c>
      <c r="AU9" s="88" t="n">
        <v>0</v>
      </c>
      <c r="AV9" s="106" t="n">
        <v>17</v>
      </c>
      <c r="AW9" s="88" t="n">
        <v>1440</v>
      </c>
      <c r="AX9" s="88" t="n">
        <v>0</v>
      </c>
      <c r="AZ9" s="107" t="n">
        <v>1029</v>
      </c>
      <c r="BA9" s="107" t="n">
        <v>1017</v>
      </c>
      <c r="BB9" s="107" t="n">
        <v>1031</v>
      </c>
      <c r="BC9" s="107" t="n">
        <f aca="false">BA9-AZ9</f>
        <v>-12</v>
      </c>
      <c r="BD9" s="107" t="n">
        <f aca="false">AP9</f>
        <v>8642.33190442656</v>
      </c>
      <c r="BE9" s="232" t="n">
        <f aca="false">BB9/24</f>
        <v>42.9583333333333</v>
      </c>
      <c r="BF9" s="109" t="n">
        <v>0</v>
      </c>
      <c r="BG9" s="110" t="n">
        <v>0</v>
      </c>
      <c r="BH9" s="111" t="n">
        <v>24</v>
      </c>
      <c r="BI9" s="112" t="n">
        <v>27.72</v>
      </c>
      <c r="BJ9" s="112" t="n">
        <v>23.33</v>
      </c>
      <c r="BK9" s="112" t="n">
        <v>22.17</v>
      </c>
      <c r="BL9" s="289" t="n">
        <v>991.5</v>
      </c>
      <c r="BM9" s="111" t="n">
        <v>50.13</v>
      </c>
      <c r="BN9" s="113" t="n">
        <v>0.9368</v>
      </c>
      <c r="BO9" s="108" t="n">
        <v>95.16</v>
      </c>
      <c r="BP9" s="108" t="n">
        <v>85.96</v>
      </c>
      <c r="BQ9" s="111"/>
      <c r="BR9" s="107" t="n">
        <v>12661</v>
      </c>
      <c r="BS9" s="107" t="n">
        <v>12684</v>
      </c>
      <c r="BT9" s="116" t="n">
        <f aca="false">BS9-BR9</f>
        <v>23</v>
      </c>
      <c r="BU9" s="161" t="n">
        <f aca="false">BF9+BG9</f>
        <v>0</v>
      </c>
      <c r="BV9" s="233" t="n">
        <v>0</v>
      </c>
      <c r="BW9" s="233" t="n">
        <v>0</v>
      </c>
      <c r="BX9" s="108" t="n">
        <v>24</v>
      </c>
      <c r="BY9" s="108" t="n">
        <v>6.22</v>
      </c>
    </row>
    <row r="10" customFormat="false" ht="15" hidden="false" customHeight="false" outlineLevel="0" collapsed="false">
      <c r="A10" s="226"/>
      <c r="B10" s="85" t="n">
        <v>43013</v>
      </c>
      <c r="C10" s="86" t="n">
        <v>85</v>
      </c>
      <c r="D10" s="214" t="n">
        <v>0.565</v>
      </c>
      <c r="E10" s="88" t="n">
        <v>98</v>
      </c>
      <c r="F10" s="88" t="n">
        <v>73</v>
      </c>
      <c r="G10" s="89" t="n">
        <v>24</v>
      </c>
      <c r="H10" s="89" t="n">
        <v>0</v>
      </c>
      <c r="I10" s="89" t="n">
        <v>24</v>
      </c>
      <c r="J10" s="89" t="n">
        <v>0</v>
      </c>
      <c r="K10" s="90" t="n">
        <v>0</v>
      </c>
      <c r="L10" s="90" t="n">
        <v>0</v>
      </c>
      <c r="M10" s="90" t="n">
        <v>0</v>
      </c>
      <c r="N10" s="90" t="n">
        <v>0</v>
      </c>
      <c r="O10" s="90" t="n">
        <v>0</v>
      </c>
      <c r="P10" s="90" t="n">
        <v>0</v>
      </c>
      <c r="Q10" s="90" t="n">
        <v>3545</v>
      </c>
      <c r="R10" s="91" t="n">
        <v>3041</v>
      </c>
      <c r="S10" s="91" t="n">
        <v>3041</v>
      </c>
      <c r="T10" s="92" t="n">
        <v>2975</v>
      </c>
      <c r="U10" s="92" t="n">
        <v>3073</v>
      </c>
      <c r="V10" s="89" t="n">
        <v>43</v>
      </c>
      <c r="W10" s="89" t="n">
        <v>0</v>
      </c>
      <c r="X10" s="89" t="n">
        <v>42</v>
      </c>
      <c r="Y10" s="89" t="n">
        <v>0</v>
      </c>
      <c r="Z10" s="89" t="n">
        <v>60</v>
      </c>
      <c r="AA10" s="88" t="n">
        <v>0</v>
      </c>
      <c r="AB10" s="93" t="n">
        <f aca="false">U10-T10+AX10</f>
        <v>98</v>
      </c>
      <c r="AC10" s="94" t="n">
        <f aca="false">T10-S10</f>
        <v>-66</v>
      </c>
      <c r="AD10" s="88" t="n">
        <v>131</v>
      </c>
      <c r="AE10" s="95" t="n">
        <f aca="false">IF(AD10&gt;0, U10/(AD10*24),"no data")</f>
        <v>0.977417302798982</v>
      </c>
      <c r="AF10" s="96" t="n">
        <f aca="false">IF(Q10&gt;0,Q10/24,"no data")</f>
        <v>147.708333333333</v>
      </c>
      <c r="AG10" s="95" t="n">
        <f aca="false">IF(T10&gt;0,(T10/Q10),"no data")</f>
        <v>0.839210155148096</v>
      </c>
      <c r="AH10" s="97" t="n">
        <f aca="false">(1440-((V10*W10)+(X10*Y10)+(Z10*AA10))/(V10+X10+Z10))/1440</f>
        <v>1</v>
      </c>
      <c r="AI10" s="98" t="n">
        <f aca="false">IF(T10&gt;0,(1440-((W10*V10+AR10*AS10)+(Y10*X10+AT10*AU10)+(Z10*AA10+AV10*AW10))/(V10+X10+Z10))/1440,"no data")</f>
        <v>0.882758620689655</v>
      </c>
      <c r="AJ10" s="110" t="n">
        <v>7.918</v>
      </c>
      <c r="AK10" s="230" t="n">
        <v>127.88</v>
      </c>
      <c r="AL10" s="101" t="n">
        <f aca="false">AJ10*AK10</f>
        <v>1012.55384</v>
      </c>
      <c r="AM10" s="110" t="n">
        <v>25.978</v>
      </c>
      <c r="AN10" s="119" t="n">
        <v>950</v>
      </c>
      <c r="AO10" s="103" t="n">
        <f aca="false">AM10*AN10</f>
        <v>24679.1</v>
      </c>
      <c r="AP10" s="104" t="n">
        <f aca="false">IF(T10&gt;0,((((AJ10*AK10)+(AM10*AN10))/(T10*1000))*1000000),"no data")</f>
        <v>8635.8500302521</v>
      </c>
      <c r="AQ10" s="101" t="n">
        <f aca="false">R10/24</f>
        <v>126.708333333333</v>
      </c>
      <c r="AR10" s="88" t="n">
        <v>0</v>
      </c>
      <c r="AS10" s="106" t="n">
        <v>0</v>
      </c>
      <c r="AT10" s="106" t="n">
        <v>0</v>
      </c>
      <c r="AU10" s="88" t="n">
        <v>0</v>
      </c>
      <c r="AV10" s="106" t="n">
        <v>17</v>
      </c>
      <c r="AW10" s="88" t="n">
        <v>1440</v>
      </c>
      <c r="AX10" s="88" t="n">
        <v>0</v>
      </c>
      <c r="AZ10" s="107" t="n">
        <v>1027</v>
      </c>
      <c r="BA10" s="107" t="n">
        <v>1015</v>
      </c>
      <c r="BB10" s="107" t="n">
        <v>1031</v>
      </c>
      <c r="BC10" s="107" t="n">
        <f aca="false">BA10-AZ10</f>
        <v>-12</v>
      </c>
      <c r="BD10" s="107" t="n">
        <f aca="false">AP10</f>
        <v>8635.8500302521</v>
      </c>
      <c r="BE10" s="232" t="n">
        <f aca="false">BB10/24</f>
        <v>42.9583333333333</v>
      </c>
      <c r="BF10" s="109" t="n">
        <v>0</v>
      </c>
      <c r="BG10" s="110" t="n">
        <v>0</v>
      </c>
      <c r="BH10" s="111" t="n">
        <v>24</v>
      </c>
      <c r="BI10" s="112" t="n">
        <v>27.5</v>
      </c>
      <c r="BJ10" s="112" t="n">
        <v>23.1</v>
      </c>
      <c r="BK10" s="112" t="n">
        <v>22.2</v>
      </c>
      <c r="BL10" s="289" t="n">
        <v>992.29</v>
      </c>
      <c r="BM10" s="111" t="n">
        <v>50.11</v>
      </c>
      <c r="BN10" s="113" t="n">
        <v>0.9368</v>
      </c>
      <c r="BO10" s="108" t="n">
        <v>95.4</v>
      </c>
      <c r="BP10" s="108" t="n">
        <v>86.1</v>
      </c>
      <c r="BQ10" s="111"/>
      <c r="BR10" s="107" t="n">
        <v>12599</v>
      </c>
      <c r="BS10" s="107" t="n">
        <v>12621</v>
      </c>
      <c r="BT10" s="116" t="n">
        <f aca="false">BS10-BR10</f>
        <v>22</v>
      </c>
      <c r="BU10" s="161" t="n">
        <f aca="false">BF10+BG10</f>
        <v>0</v>
      </c>
      <c r="BV10" s="233" t="n">
        <v>0</v>
      </c>
      <c r="BW10" s="233" t="n">
        <v>0</v>
      </c>
      <c r="BX10" s="108" t="n">
        <v>24</v>
      </c>
      <c r="BY10" s="108" t="n">
        <v>6.6</v>
      </c>
    </row>
    <row r="11" customFormat="false" ht="15" hidden="false" customHeight="false" outlineLevel="0" collapsed="false">
      <c r="A11" s="226"/>
      <c r="B11" s="85" t="n">
        <v>43014</v>
      </c>
      <c r="C11" s="86" t="n">
        <v>85.4</v>
      </c>
      <c r="D11" s="214" t="n">
        <v>0.563</v>
      </c>
      <c r="E11" s="88" t="n">
        <v>99</v>
      </c>
      <c r="F11" s="88" t="n">
        <v>74</v>
      </c>
      <c r="G11" s="89" t="n">
        <v>24</v>
      </c>
      <c r="H11" s="89" t="n">
        <v>0</v>
      </c>
      <c r="I11" s="89" t="n">
        <v>24</v>
      </c>
      <c r="J11" s="89" t="n">
        <v>0</v>
      </c>
      <c r="K11" s="90" t="n">
        <v>0</v>
      </c>
      <c r="L11" s="90" t="n">
        <v>0</v>
      </c>
      <c r="M11" s="90" t="n">
        <v>0</v>
      </c>
      <c r="N11" s="90" t="n">
        <v>0</v>
      </c>
      <c r="O11" s="90" t="n">
        <v>0</v>
      </c>
      <c r="P11" s="90" t="n">
        <v>0</v>
      </c>
      <c r="Q11" s="90" t="n">
        <v>3549</v>
      </c>
      <c r="R11" s="91" t="n">
        <v>3035</v>
      </c>
      <c r="S11" s="91" t="n">
        <v>3035</v>
      </c>
      <c r="T11" s="92" t="n">
        <v>2972</v>
      </c>
      <c r="U11" s="92" t="n">
        <v>3070</v>
      </c>
      <c r="V11" s="89" t="n">
        <v>43</v>
      </c>
      <c r="W11" s="89" t="n">
        <v>0</v>
      </c>
      <c r="X11" s="89" t="n">
        <v>42</v>
      </c>
      <c r="Y11" s="89" t="n">
        <v>0</v>
      </c>
      <c r="Z11" s="89" t="n">
        <v>60</v>
      </c>
      <c r="AA11" s="88" t="n">
        <v>0</v>
      </c>
      <c r="AB11" s="93" t="n">
        <f aca="false">U11-T11+AX11</f>
        <v>98</v>
      </c>
      <c r="AC11" s="94" t="n">
        <f aca="false">T11-S11</f>
        <v>-63</v>
      </c>
      <c r="AD11" s="88" t="n">
        <v>131</v>
      </c>
      <c r="AE11" s="95" t="n">
        <f aca="false">IF(AD11&gt;0, U11/(AD11*24),"no data")</f>
        <v>0.9764631043257</v>
      </c>
      <c r="AF11" s="96" t="n">
        <f aca="false">IF(Q11&gt;0,Q11/24,"no data")</f>
        <v>147.875</v>
      </c>
      <c r="AG11" s="95" t="n">
        <f aca="false">IF(T11&gt;0,(T11/Q11),"no data")</f>
        <v>0.837418991265145</v>
      </c>
      <c r="AH11" s="97" t="n">
        <f aca="false">(1440-((V11*W11)+(X11*Y11)+(Z11*AA11))/(V11+X11+Z11))/1440</f>
        <v>1</v>
      </c>
      <c r="AI11" s="98" t="n">
        <f aca="false">IF(T11&gt;0,(1440-((W11*V11+AR11*AS11)+(Y11*X11+AT11*AU11)+(Z11*AA11+AV11*AW11))/(V11+X11+Z11))/1440,"no data")</f>
        <v>0.882758620689655</v>
      </c>
      <c r="AJ11" s="110" t="n">
        <v>7.922</v>
      </c>
      <c r="AK11" s="230" t="n">
        <v>129.75</v>
      </c>
      <c r="AL11" s="101" t="n">
        <f aca="false">AJ11*AK11</f>
        <v>1027.8795</v>
      </c>
      <c r="AM11" s="110" t="n">
        <v>25.999</v>
      </c>
      <c r="AN11" s="119" t="n">
        <v>947</v>
      </c>
      <c r="AO11" s="103" t="n">
        <f aca="false">AM11*AN11</f>
        <v>24621.053</v>
      </c>
      <c r="AP11" s="104" t="n">
        <f aca="false">IF(T11&gt;0,((((AJ11*AK11)+(AM11*AN11))/(T11*1000))*1000000),"no data")</f>
        <v>8630.19263122476</v>
      </c>
      <c r="AQ11" s="101" t="n">
        <f aca="false">R11/24</f>
        <v>126.458333333333</v>
      </c>
      <c r="AR11" s="88" t="n">
        <v>0</v>
      </c>
      <c r="AS11" s="106" t="n">
        <v>0</v>
      </c>
      <c r="AT11" s="106" t="n">
        <v>0</v>
      </c>
      <c r="AU11" s="88" t="n">
        <v>0</v>
      </c>
      <c r="AV11" s="106" t="n">
        <v>17</v>
      </c>
      <c r="AW11" s="88" t="n">
        <v>1440</v>
      </c>
      <c r="AX11" s="88" t="n">
        <v>0</v>
      </c>
      <c r="AZ11" s="107" t="n">
        <v>1025</v>
      </c>
      <c r="BA11" s="107" t="n">
        <v>1014</v>
      </c>
      <c r="BB11" s="107" t="n">
        <v>1031</v>
      </c>
      <c r="BC11" s="107" t="n">
        <f aca="false">BA11-AZ11</f>
        <v>-11</v>
      </c>
      <c r="BD11" s="107" t="n">
        <f aca="false">AP11</f>
        <v>8630.19263122476</v>
      </c>
      <c r="BE11" s="232" t="n">
        <f aca="false">BB11/24</f>
        <v>42.9583333333333</v>
      </c>
      <c r="BF11" s="109" t="n">
        <v>0</v>
      </c>
      <c r="BG11" s="110" t="n">
        <v>0</v>
      </c>
      <c r="BH11" s="111" t="n">
        <v>24</v>
      </c>
      <c r="BI11" s="112" t="n">
        <v>27.6</v>
      </c>
      <c r="BJ11" s="112" t="n">
        <v>23.2</v>
      </c>
      <c r="BK11" s="112" t="n">
        <v>22.1</v>
      </c>
      <c r="BL11" s="289" t="n">
        <v>993</v>
      </c>
      <c r="BM11" s="111" t="n">
        <v>50.08</v>
      </c>
      <c r="BN11" s="113" t="n">
        <v>0.9366</v>
      </c>
      <c r="BO11" s="108" t="n">
        <v>95.4</v>
      </c>
      <c r="BP11" s="108" t="n">
        <v>86.1</v>
      </c>
      <c r="BQ11" s="111"/>
      <c r="BR11" s="107" t="n">
        <v>12672</v>
      </c>
      <c r="BS11" s="107" t="n">
        <v>12673</v>
      </c>
      <c r="BT11" s="116" t="n">
        <f aca="false">BS11-BR11</f>
        <v>1</v>
      </c>
      <c r="BU11" s="161" t="n">
        <f aca="false">BF11+BG11</f>
        <v>0</v>
      </c>
      <c r="BV11" s="233" t="n">
        <v>0</v>
      </c>
      <c r="BW11" s="233" t="n">
        <v>0</v>
      </c>
      <c r="BX11" s="108" t="n">
        <v>24</v>
      </c>
      <c r="BY11" s="108" t="n">
        <v>6.2</v>
      </c>
    </row>
    <row r="12" customFormat="false" ht="15" hidden="false" customHeight="false" outlineLevel="0" collapsed="false">
      <c r="A12" s="226"/>
      <c r="B12" s="85" t="n">
        <v>43015</v>
      </c>
      <c r="C12" s="86" t="n">
        <v>85.4</v>
      </c>
      <c r="D12" s="214" t="n">
        <v>0.587</v>
      </c>
      <c r="E12" s="88" t="n">
        <v>99</v>
      </c>
      <c r="F12" s="88" t="n">
        <v>74</v>
      </c>
      <c r="G12" s="89" t="n">
        <v>24</v>
      </c>
      <c r="H12" s="89" t="n">
        <v>0</v>
      </c>
      <c r="I12" s="89" t="n">
        <v>24</v>
      </c>
      <c r="J12" s="89" t="n">
        <v>0</v>
      </c>
      <c r="K12" s="90" t="n">
        <v>0</v>
      </c>
      <c r="L12" s="90" t="n">
        <v>0</v>
      </c>
      <c r="M12" s="90" t="n">
        <v>0</v>
      </c>
      <c r="N12" s="90" t="n">
        <v>0</v>
      </c>
      <c r="O12" s="90" t="n">
        <v>0</v>
      </c>
      <c r="P12" s="90" t="n">
        <v>0</v>
      </c>
      <c r="Q12" s="90" t="n">
        <v>3544</v>
      </c>
      <c r="R12" s="91" t="n">
        <v>3022</v>
      </c>
      <c r="S12" s="91" t="n">
        <v>3022</v>
      </c>
      <c r="T12" s="92" t="n">
        <v>2959</v>
      </c>
      <c r="U12" s="92" t="n">
        <v>3057</v>
      </c>
      <c r="V12" s="89" t="n">
        <v>43</v>
      </c>
      <c r="W12" s="89" t="n">
        <v>0</v>
      </c>
      <c r="X12" s="89" t="n">
        <v>42</v>
      </c>
      <c r="Y12" s="89" t="n">
        <v>0</v>
      </c>
      <c r="Z12" s="89" t="n">
        <v>60</v>
      </c>
      <c r="AA12" s="88" t="n">
        <v>0</v>
      </c>
      <c r="AB12" s="93" t="n">
        <f aca="false">U12-T12+AX12</f>
        <v>98</v>
      </c>
      <c r="AC12" s="94" t="n">
        <f aca="false">T12-S12</f>
        <v>-63</v>
      </c>
      <c r="AD12" s="88" t="n">
        <v>130</v>
      </c>
      <c r="AE12" s="95" t="n">
        <f aca="false">IF(AD12&gt;0, U12/(AD12*24),"no data")</f>
        <v>0.979807692307692</v>
      </c>
      <c r="AF12" s="96" t="n">
        <f aca="false">IF(Q12&gt;0,Q12/24,"no data")</f>
        <v>147.666666666667</v>
      </c>
      <c r="AG12" s="95" t="n">
        <f aca="false">IF(T12&gt;0,(T12/Q12),"no data")</f>
        <v>0.834932279909707</v>
      </c>
      <c r="AH12" s="97" t="n">
        <f aca="false">(1440-((V12*W12)+(X12*Y12)+(Z12*AA12))/(V12+X12+Z12))/1440</f>
        <v>1</v>
      </c>
      <c r="AI12" s="98" t="n">
        <f aca="false">IF(T12&gt;0,(1440-((W12*V12+AR12*AS12)+(Y12*X12+AT12*AU12)+(Z12*AA12+AV12*AW12))/(V12+X12+Z12))/1440,"no data")</f>
        <v>0.882758620689655</v>
      </c>
      <c r="AJ12" s="110" t="n">
        <v>7.925</v>
      </c>
      <c r="AK12" s="230" t="n">
        <v>127.71</v>
      </c>
      <c r="AL12" s="101" t="n">
        <f aca="false">AJ12*AK12</f>
        <v>1012.10175</v>
      </c>
      <c r="AM12" s="110" t="n">
        <v>25.971</v>
      </c>
      <c r="AN12" s="119" t="n">
        <v>945</v>
      </c>
      <c r="AO12" s="103" t="n">
        <f aca="false">AM12*AN12</f>
        <v>24542.595</v>
      </c>
      <c r="AP12" s="104" t="n">
        <f aca="false">IF(T12&gt;0,((((AJ12*AK12)+(AM12*AN12))/(T12*1000))*1000000),"no data")</f>
        <v>8636.26115241636</v>
      </c>
      <c r="AQ12" s="101" t="n">
        <f aca="false">R12/24</f>
        <v>125.916666666667</v>
      </c>
      <c r="AR12" s="88" t="n">
        <v>0</v>
      </c>
      <c r="AS12" s="106" t="n">
        <v>0</v>
      </c>
      <c r="AT12" s="106" t="n">
        <v>0</v>
      </c>
      <c r="AU12" s="88" t="n">
        <v>0</v>
      </c>
      <c r="AV12" s="106" t="n">
        <v>17</v>
      </c>
      <c r="AW12" s="88" t="n">
        <v>1440</v>
      </c>
      <c r="AX12" s="88" t="n">
        <v>0</v>
      </c>
      <c r="AZ12" s="107" t="n">
        <v>1022</v>
      </c>
      <c r="BA12" s="107" t="n">
        <v>1008</v>
      </c>
      <c r="BB12" s="107" t="n">
        <v>1027</v>
      </c>
      <c r="BC12" s="107" t="n">
        <f aca="false">BA12-AZ12</f>
        <v>-14</v>
      </c>
      <c r="BD12" s="107" t="n">
        <f aca="false">AP12</f>
        <v>8636.26115241636</v>
      </c>
      <c r="BE12" s="232" t="n">
        <f aca="false">BB12/24</f>
        <v>42.7916666666667</v>
      </c>
      <c r="BF12" s="109" t="n">
        <v>0</v>
      </c>
      <c r="BG12" s="110" t="n">
        <v>0</v>
      </c>
      <c r="BH12" s="111" t="n">
        <v>24</v>
      </c>
      <c r="BI12" s="112" t="n">
        <v>27.6</v>
      </c>
      <c r="BJ12" s="112" t="n">
        <v>23.1</v>
      </c>
      <c r="BK12" s="112" t="n">
        <v>22.1</v>
      </c>
      <c r="BL12" s="289" t="n">
        <v>991.75</v>
      </c>
      <c r="BM12" s="111" t="n">
        <v>50.09</v>
      </c>
      <c r="BN12" s="113" t="n">
        <v>0.9369</v>
      </c>
      <c r="BO12" s="108" t="n">
        <v>95.4</v>
      </c>
      <c r="BP12" s="108" t="n">
        <v>86.1</v>
      </c>
      <c r="BQ12" s="111"/>
      <c r="BR12" s="107" t="n">
        <v>12700</v>
      </c>
      <c r="BS12" s="107" t="n">
        <v>12698</v>
      </c>
      <c r="BT12" s="116" t="n">
        <f aca="false">BS12-BR12</f>
        <v>-2</v>
      </c>
      <c r="BU12" s="161" t="n">
        <f aca="false">BF12+BG12</f>
        <v>0</v>
      </c>
      <c r="BV12" s="233" t="n">
        <v>0</v>
      </c>
      <c r="BW12" s="233" t="n">
        <v>0</v>
      </c>
      <c r="BX12" s="108" t="n">
        <v>24</v>
      </c>
      <c r="BY12" s="108" t="n">
        <v>6.22</v>
      </c>
    </row>
    <row r="13" s="279" customFormat="true" ht="12.75" hidden="false" customHeight="true" outlineLevel="0" collapsed="false">
      <c r="A13" s="290" t="s">
        <v>127</v>
      </c>
      <c r="B13" s="291" t="n">
        <v>43016</v>
      </c>
      <c r="C13" s="292" t="n">
        <v>85.1</v>
      </c>
      <c r="D13" s="293" t="n">
        <v>0.58</v>
      </c>
      <c r="E13" s="294" t="n">
        <v>99</v>
      </c>
      <c r="F13" s="294" t="n">
        <v>71</v>
      </c>
      <c r="G13" s="295" t="n">
        <v>24</v>
      </c>
      <c r="H13" s="295" t="n">
        <v>0</v>
      </c>
      <c r="I13" s="295" t="n">
        <v>24</v>
      </c>
      <c r="J13" s="295" t="n">
        <v>0</v>
      </c>
      <c r="K13" s="296" t="n">
        <v>0</v>
      </c>
      <c r="L13" s="296" t="n">
        <v>0</v>
      </c>
      <c r="M13" s="296" t="n">
        <v>0</v>
      </c>
      <c r="N13" s="296" t="n">
        <v>0</v>
      </c>
      <c r="O13" s="296" t="n">
        <v>0</v>
      </c>
      <c r="P13" s="296" t="n">
        <v>0</v>
      </c>
      <c r="Q13" s="297" t="n">
        <v>3545</v>
      </c>
      <c r="R13" s="298" t="n">
        <v>3023</v>
      </c>
      <c r="S13" s="298" t="n">
        <v>3023</v>
      </c>
      <c r="T13" s="299" t="n">
        <v>2959</v>
      </c>
      <c r="U13" s="299" t="n">
        <v>3058</v>
      </c>
      <c r="V13" s="294" t="n">
        <v>42</v>
      </c>
      <c r="W13" s="294" t="n">
        <v>0</v>
      </c>
      <c r="X13" s="294" t="n">
        <v>42</v>
      </c>
      <c r="Y13" s="294" t="n">
        <v>0</v>
      </c>
      <c r="Z13" s="294" t="n">
        <v>60</v>
      </c>
      <c r="AA13" s="294" t="n">
        <v>0</v>
      </c>
      <c r="AB13" s="300" t="n">
        <f aca="false">U13-T13+AX13</f>
        <v>99</v>
      </c>
      <c r="AC13" s="301" t="n">
        <f aca="false">T13-S13</f>
        <v>-64</v>
      </c>
      <c r="AD13" s="294" t="n">
        <v>131</v>
      </c>
      <c r="AE13" s="302" t="n">
        <f aca="false">IF(AD13&gt;0, U13/(AD13*24),"no data")</f>
        <v>0.97264631043257</v>
      </c>
      <c r="AF13" s="303" t="n">
        <f aca="false">IF(Q13&gt;0,Q13/24,"no data")</f>
        <v>147.708333333333</v>
      </c>
      <c r="AG13" s="302" t="n">
        <f aca="false">IF(T13&gt;0,(T13/Q13),"no data")</f>
        <v>0.834696755994358</v>
      </c>
      <c r="AH13" s="304" t="n">
        <f aca="false">(1440-((V13*W13)+(X13*Y13)+(Z13*AA13))/(V13+X13+Z13))/1440</f>
        <v>1</v>
      </c>
      <c r="AI13" s="305" t="n">
        <f aca="false">IF(T13&gt;0,(1440-((W13*V13+AR13*AS13)+(Y13*X13+AT13*AU13)+(Z13*AA13+AV13*AW13))/(V13+X13+Z13))/1440,"no data")</f>
        <v>0.881944444444444</v>
      </c>
      <c r="AJ13" s="306" t="n">
        <v>7.91</v>
      </c>
      <c r="AK13" s="307" t="n">
        <v>127.7</v>
      </c>
      <c r="AL13" s="308" t="n">
        <f aca="false">AJ13*AK13</f>
        <v>1010.107</v>
      </c>
      <c r="AM13" s="306" t="n">
        <v>25.941</v>
      </c>
      <c r="AN13" s="119" t="n">
        <v>946</v>
      </c>
      <c r="AO13" s="309" t="n">
        <f aca="false">AM13*AN13</f>
        <v>24540.186</v>
      </c>
      <c r="AP13" s="310" t="n">
        <f aca="false">IF(T13&gt;0,((((AJ13*AK13)+(AM13*AN13))/(T13*1000))*1000000),"no data")</f>
        <v>8634.77289624873</v>
      </c>
      <c r="AQ13" s="311" t="n">
        <f aca="false">R13/24</f>
        <v>125.958333333333</v>
      </c>
      <c r="AR13" s="312" t="n">
        <v>0</v>
      </c>
      <c r="AS13" s="294" t="n">
        <v>0</v>
      </c>
      <c r="AT13" s="313" t="n">
        <v>0</v>
      </c>
      <c r="AU13" s="313" t="n">
        <v>0</v>
      </c>
      <c r="AV13" s="294" t="n">
        <v>17</v>
      </c>
      <c r="AW13" s="313" t="n">
        <v>1440</v>
      </c>
      <c r="AX13" s="294" t="n">
        <v>0</v>
      </c>
      <c r="AY13" s="0"/>
      <c r="AZ13" s="294" t="n">
        <v>1019</v>
      </c>
      <c r="BA13" s="294" t="n">
        <v>1012</v>
      </c>
      <c r="BB13" s="294" t="n">
        <v>1027</v>
      </c>
      <c r="BC13" s="314" t="n">
        <f aca="false">BA13-AZ13</f>
        <v>-7</v>
      </c>
      <c r="BD13" s="315" t="n">
        <f aca="false">AP13</f>
        <v>8634.77289624873</v>
      </c>
      <c r="BE13" s="316" t="n">
        <f aca="false">BB13/24</f>
        <v>42.7916666666667</v>
      </c>
      <c r="BF13" s="317" t="n">
        <v>0</v>
      </c>
      <c r="BG13" s="318" t="n">
        <v>0</v>
      </c>
      <c r="BH13" s="316" t="n">
        <v>24</v>
      </c>
      <c r="BI13" s="314" t="n">
        <v>27.52</v>
      </c>
      <c r="BJ13" s="314" t="n">
        <v>23.05</v>
      </c>
      <c r="BK13" s="314" t="n">
        <v>22.04</v>
      </c>
      <c r="BL13" s="314" t="n">
        <v>990.38</v>
      </c>
      <c r="BM13" s="316" t="n">
        <v>50.11</v>
      </c>
      <c r="BN13" s="319" t="n">
        <v>0.937</v>
      </c>
      <c r="BO13" s="316" t="n">
        <v>95.24</v>
      </c>
      <c r="BP13" s="316" t="n">
        <v>86.13</v>
      </c>
      <c r="BQ13" s="320"/>
      <c r="BR13" s="314" t="n">
        <v>12674</v>
      </c>
      <c r="BS13" s="314" t="n">
        <v>12649</v>
      </c>
      <c r="BT13" s="321" t="n">
        <f aca="false">BS13-BR13</f>
        <v>-25</v>
      </c>
      <c r="BU13" s="288" t="n">
        <f aca="false">BF13+BG13</f>
        <v>0</v>
      </c>
      <c r="BV13" s="322" t="n">
        <v>0</v>
      </c>
      <c r="BW13" s="322" t="n">
        <v>0</v>
      </c>
      <c r="BX13" s="316" t="n">
        <v>24</v>
      </c>
      <c r="BY13" s="316" t="n">
        <v>6.47</v>
      </c>
    </row>
    <row r="14" customFormat="false" ht="15" hidden="false" customHeight="false" outlineLevel="0" collapsed="false">
      <c r="A14" s="290"/>
      <c r="B14" s="291" t="n">
        <v>43017</v>
      </c>
      <c r="C14" s="323" t="n">
        <v>84.2</v>
      </c>
      <c r="D14" s="324" t="n">
        <v>0.619</v>
      </c>
      <c r="E14" s="325" t="n">
        <v>99</v>
      </c>
      <c r="F14" s="325" t="n">
        <v>74</v>
      </c>
      <c r="G14" s="326" t="n">
        <v>24</v>
      </c>
      <c r="H14" s="326" t="n">
        <v>0</v>
      </c>
      <c r="I14" s="326" t="n">
        <v>24</v>
      </c>
      <c r="J14" s="326" t="n">
        <v>0</v>
      </c>
      <c r="K14" s="327" t="n">
        <v>0</v>
      </c>
      <c r="L14" s="327" t="n">
        <v>0</v>
      </c>
      <c r="M14" s="327" t="n">
        <v>0</v>
      </c>
      <c r="N14" s="327" t="n">
        <v>0</v>
      </c>
      <c r="O14" s="327" t="n">
        <v>12</v>
      </c>
      <c r="P14" s="327" t="n">
        <v>0</v>
      </c>
      <c r="Q14" s="328" t="n">
        <v>3559</v>
      </c>
      <c r="R14" s="329" t="n">
        <v>3217</v>
      </c>
      <c r="S14" s="329" t="n">
        <v>3217</v>
      </c>
      <c r="T14" s="330" t="n">
        <v>3143</v>
      </c>
      <c r="U14" s="330" t="n">
        <v>3247</v>
      </c>
      <c r="V14" s="325" t="n">
        <v>42</v>
      </c>
      <c r="W14" s="325" t="n">
        <v>0</v>
      </c>
      <c r="X14" s="325" t="n">
        <v>42</v>
      </c>
      <c r="Y14" s="325" t="n">
        <v>0</v>
      </c>
      <c r="Z14" s="325" t="n">
        <v>60</v>
      </c>
      <c r="AA14" s="325" t="n">
        <v>0</v>
      </c>
      <c r="AB14" s="331" t="n">
        <f aca="false">U14-T14+AX14</f>
        <v>104</v>
      </c>
      <c r="AC14" s="332" t="n">
        <f aca="false">T14-S14</f>
        <v>-74</v>
      </c>
      <c r="AD14" s="325" t="n">
        <v>145</v>
      </c>
      <c r="AE14" s="333" t="n">
        <f aca="false">IF(AD14&gt;0, U14/(AD14*24),"no data")</f>
        <v>0.933045977011494</v>
      </c>
      <c r="AF14" s="334" t="n">
        <f aca="false">IF(Q14&gt;0,Q14/24,"no data")</f>
        <v>148.291666666667</v>
      </c>
      <c r="AG14" s="333" t="n">
        <f aca="false">IF(T14&gt;0,(T14/Q14),"no data")</f>
        <v>0.88311323405451</v>
      </c>
      <c r="AH14" s="335" t="n">
        <f aca="false">(1440-((V14*W14)+(X14*Y14)+(Z14*AA14))/(V14+X14+Z14))/1440</f>
        <v>1</v>
      </c>
      <c r="AI14" s="336" t="n">
        <f aca="false">IF(T14&gt;0,(1440-((W14*V14+AR14*AS14)+(Y14*X14+AT14*AU14)+(Z14*AA14+AV14*AW14))/(V14+X14+Z14))/1440,"no data")</f>
        <v>0.940972222222222</v>
      </c>
      <c r="AJ14" s="306" t="n">
        <v>7.905</v>
      </c>
      <c r="AK14" s="337" t="n">
        <v>127.55</v>
      </c>
      <c r="AL14" s="338" t="n">
        <f aca="false">AJ14*AK14</f>
        <v>1008.28275</v>
      </c>
      <c r="AM14" s="306" t="n">
        <v>28.141</v>
      </c>
      <c r="AN14" s="119" t="n">
        <v>947</v>
      </c>
      <c r="AO14" s="339" t="n">
        <f aca="false">AM14*AN14</f>
        <v>26649.527</v>
      </c>
      <c r="AP14" s="340" t="n">
        <f aca="false">IF(T14&gt;0,((((AJ14*AK14)+(AM14*AN14))/(T14*1000))*1000000),"no data")</f>
        <v>8799.8122017181</v>
      </c>
      <c r="AQ14" s="341" t="n">
        <f aca="false">R14/24</f>
        <v>134.041666666667</v>
      </c>
      <c r="AR14" s="342" t="n">
        <v>0</v>
      </c>
      <c r="AS14" s="325" t="n">
        <v>0</v>
      </c>
      <c r="AT14" s="343" t="n">
        <v>0</v>
      </c>
      <c r="AU14" s="343" t="n">
        <v>0</v>
      </c>
      <c r="AV14" s="325" t="n">
        <v>17</v>
      </c>
      <c r="AW14" s="343" t="n">
        <v>720</v>
      </c>
      <c r="AX14" s="325" t="n">
        <v>0</v>
      </c>
      <c r="AZ14" s="325" t="n">
        <v>1011</v>
      </c>
      <c r="BA14" s="325" t="n">
        <v>1005</v>
      </c>
      <c r="BB14" s="325" t="n">
        <v>1231</v>
      </c>
      <c r="BC14" s="344" t="n">
        <f aca="false">BA14-AZ14</f>
        <v>-6</v>
      </c>
      <c r="BD14" s="345" t="n">
        <f aca="false">AP14</f>
        <v>8799.8122017181</v>
      </c>
      <c r="BE14" s="346" t="n">
        <f aca="false">BB14/24</f>
        <v>51.2916666666667</v>
      </c>
      <c r="BF14" s="347" t="n">
        <v>1.179</v>
      </c>
      <c r="BG14" s="288" t="n">
        <v>1.179</v>
      </c>
      <c r="BH14" s="346" t="n">
        <v>22.8</v>
      </c>
      <c r="BI14" s="344" t="n">
        <v>27.34</v>
      </c>
      <c r="BJ14" s="344" t="n">
        <v>23.05</v>
      </c>
      <c r="BK14" s="344" t="n">
        <v>22.09</v>
      </c>
      <c r="BL14" s="344" t="n">
        <v>990.63</v>
      </c>
      <c r="BM14" s="344" t="n">
        <v>50.1</v>
      </c>
      <c r="BN14" s="348" t="n">
        <v>0.9379</v>
      </c>
      <c r="BO14" s="346" t="n">
        <v>94.76</v>
      </c>
      <c r="BP14" s="346" t="n">
        <v>86.22</v>
      </c>
      <c r="BQ14" s="349"/>
      <c r="BR14" s="344" t="n">
        <v>12728</v>
      </c>
      <c r="BS14" s="344" t="n">
        <v>12689</v>
      </c>
      <c r="BT14" s="350" t="n">
        <f aca="false">BS14-BR14</f>
        <v>-39</v>
      </c>
      <c r="BU14" s="288" t="n">
        <f aca="false">BF14+BG14</f>
        <v>2.358</v>
      </c>
      <c r="BV14" s="346" t="n">
        <v>12</v>
      </c>
      <c r="BW14" s="351" t="n">
        <v>12</v>
      </c>
      <c r="BX14" s="351" t="n">
        <v>22.75</v>
      </c>
      <c r="BY14" s="351" t="n">
        <v>6.25</v>
      </c>
    </row>
    <row r="15" customFormat="false" ht="15" hidden="false" customHeight="false" outlineLevel="0" collapsed="false">
      <c r="A15" s="290"/>
      <c r="B15" s="291" t="n">
        <v>43018</v>
      </c>
      <c r="C15" s="323" t="n">
        <v>84.7</v>
      </c>
      <c r="D15" s="324" t="n">
        <v>0.623</v>
      </c>
      <c r="E15" s="325" t="n">
        <v>99</v>
      </c>
      <c r="F15" s="325" t="n">
        <v>75</v>
      </c>
      <c r="G15" s="326" t="n">
        <v>24</v>
      </c>
      <c r="H15" s="326" t="n">
        <v>0</v>
      </c>
      <c r="I15" s="326" t="n">
        <v>24</v>
      </c>
      <c r="J15" s="326" t="n">
        <v>0</v>
      </c>
      <c r="K15" s="327" t="n">
        <v>0</v>
      </c>
      <c r="L15" s="327" t="n">
        <v>0</v>
      </c>
      <c r="M15" s="327" t="n">
        <v>0</v>
      </c>
      <c r="N15" s="327" t="n">
        <v>0</v>
      </c>
      <c r="O15" s="327" t="n">
        <v>12</v>
      </c>
      <c r="P15" s="327" t="n">
        <v>0</v>
      </c>
      <c r="Q15" s="328" t="n">
        <v>3550</v>
      </c>
      <c r="R15" s="329" t="n">
        <v>3216</v>
      </c>
      <c r="S15" s="329" t="n">
        <v>3216</v>
      </c>
      <c r="T15" s="330" t="n">
        <v>3139</v>
      </c>
      <c r="U15" s="330" t="n">
        <v>3247</v>
      </c>
      <c r="V15" s="325" t="n">
        <v>42</v>
      </c>
      <c r="W15" s="325" t="n">
        <v>0</v>
      </c>
      <c r="X15" s="325" t="n">
        <v>42</v>
      </c>
      <c r="Y15" s="325" t="n">
        <v>0</v>
      </c>
      <c r="Z15" s="325" t="n">
        <v>60</v>
      </c>
      <c r="AA15" s="325" t="n">
        <v>0</v>
      </c>
      <c r="AB15" s="331" t="n">
        <f aca="false">U15-T15+AX15</f>
        <v>108</v>
      </c>
      <c r="AC15" s="332" t="n">
        <f aca="false">T15-S15</f>
        <v>-77</v>
      </c>
      <c r="AD15" s="325" t="n">
        <v>145</v>
      </c>
      <c r="AE15" s="333" t="n">
        <f aca="false">IF(AD15&gt;0, U15/(AD15*24),"no data")</f>
        <v>0.933045977011494</v>
      </c>
      <c r="AF15" s="334" t="n">
        <f aca="false">IF(Q15&gt;0,Q15/24,"no data")</f>
        <v>147.916666666667</v>
      </c>
      <c r="AG15" s="333" t="n">
        <f aca="false">IF(T15&gt;0,(T15/Q15),"no data")</f>
        <v>0.884225352112676</v>
      </c>
      <c r="AH15" s="335" t="n">
        <f aca="false">(1440-((V15*W15)+(X15*Y15)+(Z15*AA15))/(V15+X15+Z15))/1440</f>
        <v>1</v>
      </c>
      <c r="AI15" s="336" t="n">
        <f aca="false">IF(T15&gt;0,(1440-((W15*V15+AR15*AS15)+(Y15*X15+AT15*AU15)+(Z15*AA15+AV15*AW15))/(V15+X15+Z15))/1440,"no data")</f>
        <v>0.940972222222222</v>
      </c>
      <c r="AJ15" s="306" t="n">
        <v>7.901</v>
      </c>
      <c r="AK15" s="337" t="n">
        <v>126.62</v>
      </c>
      <c r="AL15" s="338" t="n">
        <f aca="false">AJ15*AK15</f>
        <v>1000.42462</v>
      </c>
      <c r="AM15" s="306" t="n">
        <v>28.141</v>
      </c>
      <c r="AN15" s="119" t="n">
        <v>946</v>
      </c>
      <c r="AO15" s="339" t="n">
        <f aca="false">AM15*AN15</f>
        <v>26621.386</v>
      </c>
      <c r="AP15" s="340" t="n">
        <f aca="false">IF(T15&gt;0,((((AJ15*AK15)+(AM15*AN15))/(T15*1000))*1000000),"no data")</f>
        <v>8799.55738133164</v>
      </c>
      <c r="AQ15" s="345" t="n">
        <f aca="false">R15/24</f>
        <v>134</v>
      </c>
      <c r="AR15" s="352" t="n">
        <v>0</v>
      </c>
      <c r="AS15" s="325" t="n">
        <v>0</v>
      </c>
      <c r="AT15" s="343" t="n">
        <v>0</v>
      </c>
      <c r="AU15" s="343" t="n">
        <v>0</v>
      </c>
      <c r="AV15" s="325" t="n">
        <v>17</v>
      </c>
      <c r="AW15" s="343" t="n">
        <v>720</v>
      </c>
      <c r="AX15" s="325" t="n">
        <v>0</v>
      </c>
      <c r="AZ15" s="325" t="n">
        <v>1009</v>
      </c>
      <c r="BA15" s="325" t="n">
        <v>1004</v>
      </c>
      <c r="BB15" s="325" t="n">
        <v>1234</v>
      </c>
      <c r="BC15" s="344" t="n">
        <f aca="false">BA15-AZ15</f>
        <v>-5</v>
      </c>
      <c r="BD15" s="345" t="n">
        <f aca="false">AP15</f>
        <v>8799.55738133164</v>
      </c>
      <c r="BE15" s="346" t="n">
        <f aca="false">BB15/24</f>
        <v>51.4166666666667</v>
      </c>
      <c r="BF15" s="347" t="n">
        <v>1.215</v>
      </c>
      <c r="BG15" s="288" t="n">
        <v>1.223</v>
      </c>
      <c r="BH15" s="346" t="n">
        <v>24</v>
      </c>
      <c r="BI15" s="344" t="n">
        <v>27.33</v>
      </c>
      <c r="BJ15" s="344" t="n">
        <v>22.95</v>
      </c>
      <c r="BK15" s="344" t="n">
        <v>22.03</v>
      </c>
      <c r="BL15" s="344" t="n">
        <v>990.46</v>
      </c>
      <c r="BM15" s="344" t="n">
        <v>50.11</v>
      </c>
      <c r="BN15" s="348" t="n">
        <v>0.9375</v>
      </c>
      <c r="BO15" s="346" t="n">
        <v>95.14</v>
      </c>
      <c r="BP15" s="346" t="n">
        <v>86.24</v>
      </c>
      <c r="BQ15" s="349"/>
      <c r="BR15" s="344" t="n">
        <v>12725</v>
      </c>
      <c r="BS15" s="344" t="n">
        <v>12692</v>
      </c>
      <c r="BT15" s="350" t="n">
        <f aca="false">BS15-BR15</f>
        <v>-33</v>
      </c>
      <c r="BU15" s="288" t="n">
        <f aca="false">BF15+BG15</f>
        <v>2.438</v>
      </c>
      <c r="BV15" s="346" t="n">
        <v>12</v>
      </c>
      <c r="BW15" s="346" t="n">
        <v>12</v>
      </c>
      <c r="BX15" s="346" t="n">
        <v>24</v>
      </c>
      <c r="BY15" s="346" t="n">
        <v>6.05</v>
      </c>
    </row>
    <row r="16" customFormat="false" ht="15" hidden="false" customHeight="false" outlineLevel="0" collapsed="false">
      <c r="A16" s="290"/>
      <c r="B16" s="291" t="n">
        <v>43019</v>
      </c>
      <c r="C16" s="323" t="n">
        <v>84.67</v>
      </c>
      <c r="D16" s="324" t="n">
        <v>0.6355</v>
      </c>
      <c r="E16" s="353" t="n">
        <v>95</v>
      </c>
      <c r="F16" s="353" t="n">
        <v>73</v>
      </c>
      <c r="G16" s="326" t="n">
        <v>24</v>
      </c>
      <c r="H16" s="326" t="n">
        <v>0</v>
      </c>
      <c r="I16" s="326" t="n">
        <v>24</v>
      </c>
      <c r="J16" s="326" t="n">
        <v>0</v>
      </c>
      <c r="K16" s="327" t="n">
        <v>0</v>
      </c>
      <c r="L16" s="327" t="n">
        <v>0</v>
      </c>
      <c r="M16" s="327" t="n">
        <v>0</v>
      </c>
      <c r="N16" s="327" t="n">
        <v>0</v>
      </c>
      <c r="O16" s="327" t="n">
        <v>12</v>
      </c>
      <c r="P16" s="327" t="n">
        <v>0</v>
      </c>
      <c r="Q16" s="328" t="n">
        <v>3549</v>
      </c>
      <c r="R16" s="329" t="n">
        <v>3207</v>
      </c>
      <c r="S16" s="329" t="n">
        <v>3207</v>
      </c>
      <c r="T16" s="330" t="n">
        <v>3132</v>
      </c>
      <c r="U16" s="330" t="n">
        <v>3237</v>
      </c>
      <c r="V16" s="325" t="n">
        <v>42</v>
      </c>
      <c r="W16" s="353" t="n">
        <v>0</v>
      </c>
      <c r="X16" s="353" t="n">
        <v>42</v>
      </c>
      <c r="Y16" s="353" t="n">
        <v>0</v>
      </c>
      <c r="Z16" s="353" t="n">
        <v>60</v>
      </c>
      <c r="AA16" s="353" t="n">
        <v>0</v>
      </c>
      <c r="AB16" s="331" t="n">
        <f aca="false">U16-T16+AX16</f>
        <v>105</v>
      </c>
      <c r="AC16" s="332" t="n">
        <f aca="false">T16-S16</f>
        <v>-75</v>
      </c>
      <c r="AD16" s="325" t="n">
        <v>143</v>
      </c>
      <c r="AE16" s="333" t="n">
        <f aca="false">IF(AD16&gt;0, U16/(AD16*24),"no data")</f>
        <v>0.943181818181818</v>
      </c>
      <c r="AF16" s="334" t="n">
        <f aca="false">IF(Q16&gt;0,Q16/24,"no data")</f>
        <v>147.875</v>
      </c>
      <c r="AG16" s="333" t="n">
        <f aca="false">IF(T16&gt;0,(T16/Q16),"no data")</f>
        <v>0.882502113271344</v>
      </c>
      <c r="AH16" s="335" t="n">
        <f aca="false">(1440-((V16*W16)+(X16*Y16)+(Z16*AA16))/(V16+X16+Z16))/1440</f>
        <v>1</v>
      </c>
      <c r="AI16" s="336" t="n">
        <f aca="false">IF(T16&gt;0,(1440-((W16*V16+AR16*AS16)+(Y16*X16+AT16*AU16)+(Z16*AA16+AV16*AW16))/(V16+X16+Z16))/1440,"no data")</f>
        <v>0.940972222222222</v>
      </c>
      <c r="AJ16" s="306" t="n">
        <v>7.93</v>
      </c>
      <c r="AK16" s="337" t="n">
        <v>133.19</v>
      </c>
      <c r="AL16" s="338" t="n">
        <f aca="false">AJ16*AK16</f>
        <v>1056.1967</v>
      </c>
      <c r="AM16" s="306" t="n">
        <v>27.994</v>
      </c>
      <c r="AN16" s="119" t="n">
        <v>946.5774</v>
      </c>
      <c r="AO16" s="339" t="n">
        <f aca="false">AM16*AN16</f>
        <v>26498.4877356</v>
      </c>
      <c r="AP16" s="340" t="n">
        <f aca="false">IF(T16&gt;0,((((AJ16*AK16)+(AM16*AN16))/(T16*1000))*1000000),"no data")</f>
        <v>8797.79196538953</v>
      </c>
      <c r="AQ16" s="338" t="n">
        <f aca="false">R16/24</f>
        <v>133.625</v>
      </c>
      <c r="AR16" s="325" t="n">
        <v>0</v>
      </c>
      <c r="AS16" s="343" t="n">
        <v>0</v>
      </c>
      <c r="AT16" s="343" t="n">
        <v>0</v>
      </c>
      <c r="AU16" s="325" t="n">
        <v>0</v>
      </c>
      <c r="AV16" s="343" t="n">
        <v>17</v>
      </c>
      <c r="AW16" s="325" t="n">
        <v>720</v>
      </c>
      <c r="AX16" s="325" t="n">
        <v>0</v>
      </c>
      <c r="AZ16" s="344" t="n">
        <v>1008</v>
      </c>
      <c r="BA16" s="344" t="n">
        <v>1001</v>
      </c>
      <c r="BB16" s="354" t="n">
        <v>1228</v>
      </c>
      <c r="BC16" s="344" t="n">
        <f aca="false">BA16-AZ16</f>
        <v>-7</v>
      </c>
      <c r="BD16" s="346" t="n">
        <f aca="false">AP16</f>
        <v>8797.79196538953</v>
      </c>
      <c r="BE16" s="346" t="n">
        <f aca="false">BB16/24</f>
        <v>51.1666666666667</v>
      </c>
      <c r="BF16" s="347" t="n">
        <v>1.187</v>
      </c>
      <c r="BG16" s="288" t="n">
        <v>1.192</v>
      </c>
      <c r="BH16" s="346" t="n">
        <v>24</v>
      </c>
      <c r="BI16" s="344" t="n">
        <v>27.29</v>
      </c>
      <c r="BJ16" s="344" t="n">
        <v>22.88</v>
      </c>
      <c r="BK16" s="344" t="n">
        <v>22.27</v>
      </c>
      <c r="BL16" s="344" t="n">
        <v>990.8</v>
      </c>
      <c r="BM16" s="344" t="n">
        <v>50.11</v>
      </c>
      <c r="BN16" s="348" t="n">
        <v>0.935</v>
      </c>
      <c r="BO16" s="346" t="n">
        <v>95.44</v>
      </c>
      <c r="BP16" s="346" t="n">
        <v>86.23</v>
      </c>
      <c r="BQ16" s="349"/>
      <c r="BR16" s="344" t="n">
        <v>12721</v>
      </c>
      <c r="BS16" s="344" t="n">
        <v>12690</v>
      </c>
      <c r="BT16" s="350" t="n">
        <f aca="false">BS16-BR16</f>
        <v>-31</v>
      </c>
      <c r="BU16" s="288" t="n">
        <f aca="false">BF16+BG16</f>
        <v>2.379</v>
      </c>
      <c r="BV16" s="346" t="n">
        <v>12</v>
      </c>
      <c r="BW16" s="346" t="n">
        <v>12</v>
      </c>
      <c r="BX16" s="346" t="n">
        <v>24</v>
      </c>
      <c r="BY16" s="346" t="n">
        <v>6.47</v>
      </c>
    </row>
    <row r="17" customFormat="false" ht="15" hidden="false" customHeight="false" outlineLevel="0" collapsed="false">
      <c r="A17" s="290"/>
      <c r="B17" s="291" t="n">
        <v>43020</v>
      </c>
      <c r="C17" s="323" t="n">
        <v>84.46</v>
      </c>
      <c r="D17" s="324" t="n">
        <v>0.6393</v>
      </c>
      <c r="E17" s="325" t="n">
        <v>95</v>
      </c>
      <c r="F17" s="325" t="n">
        <v>74</v>
      </c>
      <c r="G17" s="325" t="n">
        <v>24</v>
      </c>
      <c r="H17" s="325" t="n">
        <v>0</v>
      </c>
      <c r="I17" s="325" t="n">
        <v>24</v>
      </c>
      <c r="J17" s="325" t="n">
        <v>0</v>
      </c>
      <c r="K17" s="327" t="n">
        <v>0</v>
      </c>
      <c r="L17" s="327" t="n">
        <v>0</v>
      </c>
      <c r="M17" s="327" t="n">
        <v>0</v>
      </c>
      <c r="N17" s="327" t="n">
        <v>0</v>
      </c>
      <c r="O17" s="327" t="n">
        <v>12</v>
      </c>
      <c r="P17" s="327" t="n">
        <v>0</v>
      </c>
      <c r="Q17" s="328" t="n">
        <v>3554</v>
      </c>
      <c r="R17" s="329" t="n">
        <v>3192</v>
      </c>
      <c r="S17" s="329" t="n">
        <v>3192</v>
      </c>
      <c r="T17" s="330" t="n">
        <v>3121</v>
      </c>
      <c r="U17" s="330" t="n">
        <v>3226</v>
      </c>
      <c r="V17" s="325" t="n">
        <v>42</v>
      </c>
      <c r="W17" s="325" t="n">
        <v>0</v>
      </c>
      <c r="X17" s="325" t="n">
        <v>42</v>
      </c>
      <c r="Y17" s="325" t="n">
        <v>0</v>
      </c>
      <c r="Z17" s="325" t="n">
        <v>60</v>
      </c>
      <c r="AA17" s="325" t="n">
        <v>0</v>
      </c>
      <c r="AB17" s="331" t="n">
        <f aca="false">U17-T17+AX17</f>
        <v>105</v>
      </c>
      <c r="AC17" s="332" t="n">
        <f aca="false">T17-S17</f>
        <v>-71</v>
      </c>
      <c r="AD17" s="325" t="n">
        <v>143</v>
      </c>
      <c r="AE17" s="333" t="n">
        <f aca="false">IF(AD17&gt;0, U17/(AD17*24),"no data")</f>
        <v>0.93997668997669</v>
      </c>
      <c r="AF17" s="334" t="n">
        <f aca="false">IF(Q17&gt;0,Q17/24,"no data")</f>
        <v>148.083333333333</v>
      </c>
      <c r="AG17" s="333" t="n">
        <f aca="false">IF(T17&gt;0,(T17/Q17),"no data")</f>
        <v>0.87816544738323</v>
      </c>
      <c r="AH17" s="335" t="n">
        <f aca="false">(1440-((V17*W17)+(X17*Y17)+(Z17*AA17))/(V17+X17+Z17))/1440</f>
        <v>1</v>
      </c>
      <c r="AI17" s="336" t="n">
        <f aca="false">IF(T17&gt;0,(1440-((W17*V17+AR17*AS17)+(Y17*X17+AT17*AU17)+(Z17*AA17+AV17*AW17))/(V17+X17+Z17))/1440,"no data")</f>
        <v>0.940972222222222</v>
      </c>
      <c r="AJ17" s="306" t="n">
        <v>7.911</v>
      </c>
      <c r="AK17" s="337" t="n">
        <v>131.11</v>
      </c>
      <c r="AL17" s="338" t="n">
        <f aca="false">AJ17*AK17</f>
        <v>1037.21121</v>
      </c>
      <c r="AM17" s="306" t="n">
        <v>27.849</v>
      </c>
      <c r="AN17" s="119" t="n">
        <v>948.592</v>
      </c>
      <c r="AO17" s="339" t="n">
        <f aca="false">AM17*AN17</f>
        <v>26417.338608</v>
      </c>
      <c r="AP17" s="340" t="n">
        <f aca="false">IF(T17&gt;0,((((AJ17*AK17)+(AM17*AN17))/(T17*1000))*1000000),"no data")</f>
        <v>8796.71573790452</v>
      </c>
      <c r="AQ17" s="338" t="n">
        <f aca="false">R17/24</f>
        <v>133</v>
      </c>
      <c r="AR17" s="325" t="n">
        <v>0</v>
      </c>
      <c r="AS17" s="325" t="n">
        <v>0</v>
      </c>
      <c r="AT17" s="325" t="n">
        <v>0</v>
      </c>
      <c r="AU17" s="325" t="n">
        <v>0</v>
      </c>
      <c r="AV17" s="325" t="n">
        <v>17</v>
      </c>
      <c r="AW17" s="325" t="n">
        <v>720</v>
      </c>
      <c r="AX17" s="325" t="n">
        <v>0</v>
      </c>
      <c r="AZ17" s="344" t="n">
        <v>1007</v>
      </c>
      <c r="BA17" s="344" t="n">
        <v>1001</v>
      </c>
      <c r="BB17" s="344" t="n">
        <v>1218</v>
      </c>
      <c r="BC17" s="344" t="n">
        <f aca="false">BA17-AZ17</f>
        <v>-6</v>
      </c>
      <c r="BD17" s="346" t="n">
        <f aca="false">AP17</f>
        <v>8796.71573790452</v>
      </c>
      <c r="BE17" s="346" t="n">
        <f aca="false">BB17/24</f>
        <v>50.75</v>
      </c>
      <c r="BF17" s="347" t="n">
        <v>1.139</v>
      </c>
      <c r="BG17" s="288" t="n">
        <v>1.143</v>
      </c>
      <c r="BH17" s="346" t="n">
        <v>24</v>
      </c>
      <c r="BI17" s="344" t="n">
        <v>27.19</v>
      </c>
      <c r="BJ17" s="344" t="n">
        <v>22.8</v>
      </c>
      <c r="BK17" s="344" t="n">
        <v>22.18</v>
      </c>
      <c r="BL17" s="344" t="n">
        <v>990.75</v>
      </c>
      <c r="BM17" s="344" t="n">
        <v>50.11</v>
      </c>
      <c r="BN17" s="348" t="n">
        <v>0.9357</v>
      </c>
      <c r="BO17" s="346" t="n">
        <v>95.48</v>
      </c>
      <c r="BP17" s="346" t="n">
        <v>86.18</v>
      </c>
      <c r="BQ17" s="349"/>
      <c r="BR17" s="344" t="n">
        <v>12686</v>
      </c>
      <c r="BS17" s="344" t="n">
        <v>12637</v>
      </c>
      <c r="BT17" s="350" t="n">
        <f aca="false">BS17-BR17</f>
        <v>-49</v>
      </c>
      <c r="BU17" s="288" t="n">
        <f aca="false">BF17+BG17</f>
        <v>2.282</v>
      </c>
      <c r="BV17" s="346" t="n">
        <v>12</v>
      </c>
      <c r="BW17" s="346" t="n">
        <v>12</v>
      </c>
      <c r="BX17" s="346" t="n">
        <v>24</v>
      </c>
      <c r="BY17" s="346" t="n">
        <v>5.97</v>
      </c>
    </row>
    <row r="18" customFormat="false" ht="15" hidden="false" customHeight="false" outlineLevel="0" collapsed="false">
      <c r="A18" s="290"/>
      <c r="B18" s="291" t="n">
        <v>43021</v>
      </c>
      <c r="C18" s="323" t="n">
        <v>84.01</v>
      </c>
      <c r="D18" s="324" t="n">
        <v>0.5877</v>
      </c>
      <c r="E18" s="325" t="n">
        <v>95</v>
      </c>
      <c r="F18" s="325" t="n">
        <v>74</v>
      </c>
      <c r="G18" s="325" t="n">
        <v>24</v>
      </c>
      <c r="H18" s="325" t="n">
        <v>0</v>
      </c>
      <c r="I18" s="325" t="n">
        <v>24</v>
      </c>
      <c r="J18" s="325" t="n">
        <v>0</v>
      </c>
      <c r="K18" s="327" t="n">
        <v>0</v>
      </c>
      <c r="L18" s="327" t="n">
        <v>0</v>
      </c>
      <c r="M18" s="327" t="n">
        <v>0</v>
      </c>
      <c r="N18" s="327" t="n">
        <v>0</v>
      </c>
      <c r="O18" s="327" t="n">
        <v>12</v>
      </c>
      <c r="P18" s="327" t="n">
        <v>0</v>
      </c>
      <c r="Q18" s="328" t="n">
        <v>3559</v>
      </c>
      <c r="R18" s="329" t="n">
        <v>3217</v>
      </c>
      <c r="S18" s="329" t="n">
        <v>3217</v>
      </c>
      <c r="T18" s="330" t="n">
        <v>3147</v>
      </c>
      <c r="U18" s="330" t="n">
        <v>3253</v>
      </c>
      <c r="V18" s="325" t="n">
        <v>42</v>
      </c>
      <c r="W18" s="325" t="n">
        <v>0</v>
      </c>
      <c r="X18" s="325" t="n">
        <v>42</v>
      </c>
      <c r="Y18" s="325" t="n">
        <v>0</v>
      </c>
      <c r="Z18" s="325" t="n">
        <v>60</v>
      </c>
      <c r="AA18" s="325" t="n">
        <v>0</v>
      </c>
      <c r="AB18" s="331" t="n">
        <f aca="false">U18-T18+AX18</f>
        <v>106</v>
      </c>
      <c r="AC18" s="332" t="n">
        <f aca="false">T18-S18</f>
        <v>-70</v>
      </c>
      <c r="AD18" s="325" t="n">
        <v>145</v>
      </c>
      <c r="AE18" s="333" t="n">
        <f aca="false">IF(AD18&gt;0, U18/(AD18*24),"no data")</f>
        <v>0.934770114942529</v>
      </c>
      <c r="AF18" s="334" t="n">
        <f aca="false">IF(Q18&gt;0,Q18/24,"no data")</f>
        <v>148.291666666667</v>
      </c>
      <c r="AG18" s="333" t="n">
        <f aca="false">IF(T18&gt;0,(T18/Q18),"no data")</f>
        <v>0.884237145265524</v>
      </c>
      <c r="AH18" s="335" t="n">
        <f aca="false">(1440-((V18*W18)+(X18*Y18)+(Z18*AA18))/(V18+X18+Z18))/1440</f>
        <v>1</v>
      </c>
      <c r="AI18" s="336" t="n">
        <f aca="false">IF(T18&gt;0,(1440-((W18*V18+AR18*AS18)+(Y18*X18+AT18*AU18)+(Z18*AA18+AV18*AW18))/(V18+X18+Z18))/1440,"no data")</f>
        <v>0.940972222222222</v>
      </c>
      <c r="AJ18" s="306" t="n">
        <v>7.9</v>
      </c>
      <c r="AK18" s="337" t="n">
        <v>127.57</v>
      </c>
      <c r="AL18" s="338" t="n">
        <f aca="false">AJ18*AK18</f>
        <v>1007.803</v>
      </c>
      <c r="AM18" s="306" t="n">
        <v>28.021</v>
      </c>
      <c r="AN18" s="119" t="n">
        <v>949</v>
      </c>
      <c r="AO18" s="339" t="n">
        <f aca="false">AM18*AN18</f>
        <v>26591.929</v>
      </c>
      <c r="AP18" s="340" t="n">
        <f aca="false">IF(T18&gt;0,((((AJ18*AK18)+(AM18*AN18))/(T18*1000))*1000000),"no data")</f>
        <v>8770.17222751827</v>
      </c>
      <c r="AQ18" s="338" t="n">
        <f aca="false">R18/24</f>
        <v>134.041666666667</v>
      </c>
      <c r="AR18" s="325" t="n">
        <v>0</v>
      </c>
      <c r="AS18" s="325" t="n">
        <v>0</v>
      </c>
      <c r="AT18" s="325" t="n">
        <v>0</v>
      </c>
      <c r="AU18" s="325" t="n">
        <v>0</v>
      </c>
      <c r="AV18" s="325" t="n">
        <v>17</v>
      </c>
      <c r="AW18" s="325" t="n">
        <v>720</v>
      </c>
      <c r="AX18" s="325" t="n">
        <v>0</v>
      </c>
      <c r="AZ18" s="344" t="n">
        <v>1015</v>
      </c>
      <c r="BA18" s="344" t="n">
        <v>1010</v>
      </c>
      <c r="BB18" s="344" t="n">
        <v>1228</v>
      </c>
      <c r="BC18" s="344" t="n">
        <f aca="false">BA18-AZ18</f>
        <v>-5</v>
      </c>
      <c r="BD18" s="346" t="n">
        <f aca="false">AP18</f>
        <v>8770.17222751827</v>
      </c>
      <c r="BE18" s="346" t="n">
        <f aca="false">BB18/24</f>
        <v>51.1666666666667</v>
      </c>
      <c r="BF18" s="347" t="n">
        <v>1.154</v>
      </c>
      <c r="BG18" s="288" t="n">
        <v>1.147</v>
      </c>
      <c r="BH18" s="346" t="n">
        <v>24</v>
      </c>
      <c r="BI18" s="344" t="n">
        <v>27.34</v>
      </c>
      <c r="BJ18" s="344" t="n">
        <v>22.94</v>
      </c>
      <c r="BK18" s="344" t="n">
        <v>22.21</v>
      </c>
      <c r="BL18" s="344" t="n">
        <v>988.17</v>
      </c>
      <c r="BM18" s="344" t="n">
        <v>50.15</v>
      </c>
      <c r="BN18" s="348" t="n">
        <v>0.937</v>
      </c>
      <c r="BO18" s="346" t="n">
        <v>95.11</v>
      </c>
      <c r="BP18" s="346" t="n">
        <v>86.09</v>
      </c>
      <c r="BQ18" s="349"/>
      <c r="BR18" s="344" t="n">
        <v>12657</v>
      </c>
      <c r="BS18" s="344" t="n">
        <v>12608</v>
      </c>
      <c r="BT18" s="350" t="n">
        <f aca="false">BS18-BR18</f>
        <v>-49</v>
      </c>
      <c r="BU18" s="288" t="n">
        <f aca="false">BF18+BG18</f>
        <v>2.301</v>
      </c>
      <c r="BV18" s="346" t="n">
        <v>12</v>
      </c>
      <c r="BW18" s="346" t="n">
        <v>12</v>
      </c>
      <c r="BX18" s="346" t="n">
        <v>24</v>
      </c>
      <c r="BY18" s="346" t="n">
        <v>6.63</v>
      </c>
    </row>
    <row r="19" customFormat="false" ht="15" hidden="false" customHeight="false" outlineLevel="0" collapsed="false">
      <c r="A19" s="290"/>
      <c r="B19" s="291" t="n">
        <v>43022</v>
      </c>
      <c r="C19" s="323" t="n">
        <v>83</v>
      </c>
      <c r="D19" s="324" t="n">
        <v>0.6</v>
      </c>
      <c r="E19" s="325" t="n">
        <v>96</v>
      </c>
      <c r="F19" s="325" t="n">
        <v>73</v>
      </c>
      <c r="G19" s="325" t="n">
        <v>24</v>
      </c>
      <c r="H19" s="325" t="n">
        <v>0</v>
      </c>
      <c r="I19" s="325" t="n">
        <v>24</v>
      </c>
      <c r="J19" s="325" t="n">
        <v>0</v>
      </c>
      <c r="K19" s="325" t="n">
        <v>0</v>
      </c>
      <c r="L19" s="325" t="n">
        <v>0</v>
      </c>
      <c r="M19" s="355" t="n">
        <v>0</v>
      </c>
      <c r="N19" s="355" t="n">
        <v>0</v>
      </c>
      <c r="O19" s="355" t="n">
        <v>12</v>
      </c>
      <c r="P19" s="355" t="n">
        <v>0</v>
      </c>
      <c r="Q19" s="328" t="n">
        <v>3566</v>
      </c>
      <c r="R19" s="329" t="n">
        <v>3214</v>
      </c>
      <c r="S19" s="329" t="n">
        <v>3214</v>
      </c>
      <c r="T19" s="330" t="n">
        <v>3142</v>
      </c>
      <c r="U19" s="330" t="n">
        <v>3247</v>
      </c>
      <c r="V19" s="325" t="n">
        <v>42</v>
      </c>
      <c r="W19" s="325" t="n">
        <v>0</v>
      </c>
      <c r="X19" s="325" t="n">
        <v>42</v>
      </c>
      <c r="Y19" s="325" t="n">
        <v>0</v>
      </c>
      <c r="Z19" s="325" t="n">
        <v>60</v>
      </c>
      <c r="AA19" s="325" t="n">
        <v>0</v>
      </c>
      <c r="AB19" s="331" t="n">
        <f aca="false">U19-T19+AX19</f>
        <v>105</v>
      </c>
      <c r="AC19" s="332" t="n">
        <f aca="false">T19-S19</f>
        <v>-72</v>
      </c>
      <c r="AD19" s="325" t="n">
        <v>144</v>
      </c>
      <c r="AE19" s="333" t="n">
        <f aca="false">IF(AD19&gt;0, U19/(AD19*24),"no data")</f>
        <v>0.939525462962963</v>
      </c>
      <c r="AF19" s="334" t="n">
        <f aca="false">IF(Q19&gt;0,Q19/24,"no data")</f>
        <v>148.583333333333</v>
      </c>
      <c r="AG19" s="333" t="n">
        <f aca="false">IF(T19&gt;0,(T19/Q19),"no data")</f>
        <v>0.881099270891755</v>
      </c>
      <c r="AH19" s="335" t="n">
        <f aca="false">(1440-((V19*W19)+(X19*Y19)+(Z19*AA19))/(V19+X19+Z19))/1440</f>
        <v>1</v>
      </c>
      <c r="AI19" s="336" t="n">
        <f aca="false">IF(T19&gt;0,(1440-((W19*V19+AR19*AS19)+(Y19*X19+AT19*AU19)+(Z19*AA19+AV19*AW19))/(V19+X19+Z19))/1440,"no data")</f>
        <v>0.940972222222222</v>
      </c>
      <c r="AJ19" s="306" t="n">
        <v>7.93</v>
      </c>
      <c r="AK19" s="337" t="n">
        <v>128.87</v>
      </c>
      <c r="AL19" s="338" t="n">
        <f aca="false">AJ19*AK19</f>
        <v>1021.9391</v>
      </c>
      <c r="AM19" s="306" t="n">
        <v>27.956</v>
      </c>
      <c r="AN19" s="119" t="n">
        <v>949</v>
      </c>
      <c r="AO19" s="339" t="n">
        <f aca="false">AM19*AN19</f>
        <v>26530.244</v>
      </c>
      <c r="AP19" s="340" t="n">
        <f aca="false">IF(T19&gt;0,((((AJ19*AK19)+(AM19*AN19))/(T19*1000))*1000000),"no data")</f>
        <v>8768.99525779758</v>
      </c>
      <c r="AQ19" s="338" t="n">
        <f aca="false">R19/24</f>
        <v>133.916666666667</v>
      </c>
      <c r="AR19" s="325" t="n">
        <v>0</v>
      </c>
      <c r="AS19" s="325" t="n">
        <v>0</v>
      </c>
      <c r="AT19" s="325" t="n">
        <v>0</v>
      </c>
      <c r="AU19" s="325" t="n">
        <v>0</v>
      </c>
      <c r="AV19" s="343" t="n">
        <v>17</v>
      </c>
      <c r="AW19" s="325" t="n">
        <v>720</v>
      </c>
      <c r="AX19" s="325" t="n">
        <v>0</v>
      </c>
      <c r="AZ19" s="344" t="n">
        <v>1014</v>
      </c>
      <c r="BA19" s="344" t="n">
        <v>1008</v>
      </c>
      <c r="BB19" s="344" t="n">
        <v>1225</v>
      </c>
      <c r="BC19" s="344" t="n">
        <f aca="false">BA19-AZ19</f>
        <v>-6</v>
      </c>
      <c r="BD19" s="346" t="n">
        <f aca="false">AP19</f>
        <v>8768.99525779758</v>
      </c>
      <c r="BE19" s="346" t="n">
        <f aca="false">BB19/24</f>
        <v>51.0416666666667</v>
      </c>
      <c r="BF19" s="347" t="n">
        <v>1.137</v>
      </c>
      <c r="BG19" s="288" t="n">
        <v>1.137</v>
      </c>
      <c r="BH19" s="346" t="n">
        <v>24</v>
      </c>
      <c r="BI19" s="344" t="n">
        <v>27.3</v>
      </c>
      <c r="BJ19" s="344" t="n">
        <v>22.9</v>
      </c>
      <c r="BK19" s="344" t="n">
        <v>22.2</v>
      </c>
      <c r="BL19" s="344" t="n">
        <v>988.1</v>
      </c>
      <c r="BM19" s="344" t="n">
        <v>50.06</v>
      </c>
      <c r="BN19" s="348" t="n">
        <v>0.9364</v>
      </c>
      <c r="BO19" s="346" t="n">
        <v>95.1</v>
      </c>
      <c r="BP19" s="346" t="n">
        <v>86.15</v>
      </c>
      <c r="BQ19" s="349"/>
      <c r="BR19" s="344" t="n">
        <v>12668</v>
      </c>
      <c r="BS19" s="344" t="n">
        <v>12633</v>
      </c>
      <c r="BT19" s="350" t="n">
        <f aca="false">BS19-BR19</f>
        <v>-35</v>
      </c>
      <c r="BU19" s="288" t="n">
        <f aca="false">BF19+BG19</f>
        <v>2.274</v>
      </c>
      <c r="BV19" s="346" t="n">
        <v>12</v>
      </c>
      <c r="BW19" s="346" t="n">
        <v>12</v>
      </c>
      <c r="BX19" s="346" t="n">
        <v>24</v>
      </c>
      <c r="BY19" s="346" t="n">
        <v>6.3</v>
      </c>
    </row>
    <row r="20" customFormat="false" ht="12.75" hidden="false" customHeight="true" outlineLevel="0" collapsed="false">
      <c r="A20" s="226" t="s">
        <v>128</v>
      </c>
      <c r="B20" s="85" t="n">
        <v>43023</v>
      </c>
      <c r="C20" s="86" t="n">
        <v>82</v>
      </c>
      <c r="D20" s="214" t="n">
        <v>0.62</v>
      </c>
      <c r="E20" s="88" t="n">
        <v>94</v>
      </c>
      <c r="F20" s="88" t="n">
        <v>71</v>
      </c>
      <c r="G20" s="88" t="n">
        <v>24</v>
      </c>
      <c r="H20" s="88" t="n">
        <v>0</v>
      </c>
      <c r="I20" s="88" t="n">
        <v>24</v>
      </c>
      <c r="J20" s="88" t="n">
        <v>0</v>
      </c>
      <c r="K20" s="88" t="n">
        <v>0</v>
      </c>
      <c r="L20" s="88" t="n">
        <v>0</v>
      </c>
      <c r="M20" s="90" t="n">
        <v>0</v>
      </c>
      <c r="N20" s="90" t="n">
        <v>0</v>
      </c>
      <c r="O20" s="90" t="n">
        <v>0</v>
      </c>
      <c r="P20" s="90" t="n">
        <v>0</v>
      </c>
      <c r="Q20" s="157" t="n">
        <v>3579</v>
      </c>
      <c r="R20" s="91" t="n">
        <v>3025</v>
      </c>
      <c r="S20" s="91" t="n">
        <v>3025</v>
      </c>
      <c r="T20" s="158" t="n">
        <v>2962</v>
      </c>
      <c r="U20" s="92" t="n">
        <v>3057</v>
      </c>
      <c r="V20" s="88" t="n">
        <v>42</v>
      </c>
      <c r="W20" s="88" t="n">
        <v>0</v>
      </c>
      <c r="X20" s="88" t="n">
        <v>42</v>
      </c>
      <c r="Y20" s="88" t="n">
        <v>0</v>
      </c>
      <c r="Z20" s="88" t="n">
        <v>60</v>
      </c>
      <c r="AA20" s="88" t="n">
        <v>0</v>
      </c>
      <c r="AB20" s="93" t="n">
        <f aca="false">U20-T20+AX20</f>
        <v>95</v>
      </c>
      <c r="AC20" s="94" t="n">
        <f aca="false">T20-S20</f>
        <v>-63</v>
      </c>
      <c r="AD20" s="88" t="n">
        <v>130</v>
      </c>
      <c r="AE20" s="95" t="n">
        <f aca="false">IF(AD20&gt;0, U20/(AD20*24),"no data")</f>
        <v>0.979807692307692</v>
      </c>
      <c r="AF20" s="96" t="n">
        <f aca="false">IF(Q20&gt;0,Q20/24,"no data")</f>
        <v>149.125</v>
      </c>
      <c r="AG20" s="95" t="n">
        <f aca="false">IF(T20&gt;0,(T20/Q20),"no data")</f>
        <v>0.827605476390053</v>
      </c>
      <c r="AH20" s="97" t="n">
        <f aca="false">(1440-((V20*W20)+(X20*Y20)+(Z20*AA20))/(V20+X20+Z20))/1440</f>
        <v>1</v>
      </c>
      <c r="AI20" s="98" t="n">
        <f aca="false">IF(T20&gt;0,(1440-((W20*V20+AR20*AS20)+(Y20*X20+AT20*AU20)+(Z20*AA20+AV20*AW20))/(V20+X20+Z20))/1440,"no data")</f>
        <v>0.875</v>
      </c>
      <c r="AJ20" s="110" t="n">
        <v>7.925</v>
      </c>
      <c r="AK20" s="230" t="n">
        <v>128.53</v>
      </c>
      <c r="AL20" s="101" t="n">
        <f aca="false">AJ20*AK20</f>
        <v>1018.60025</v>
      </c>
      <c r="AM20" s="110" t="n">
        <v>25.762</v>
      </c>
      <c r="AN20" s="119" t="n">
        <v>950</v>
      </c>
      <c r="AO20" s="103" t="n">
        <f aca="false">AM20*AN20</f>
        <v>24473.9</v>
      </c>
      <c r="AP20" s="104" t="n">
        <f aca="false">IF(T20&gt;0,((((AJ20*AK20)+(AM20*AN20))/(T20*1000))*1000000),"no data")</f>
        <v>8606.51595205942</v>
      </c>
      <c r="AQ20" s="101" t="n">
        <f aca="false">R20/24</f>
        <v>126.041666666667</v>
      </c>
      <c r="AR20" s="88" t="n">
        <v>0</v>
      </c>
      <c r="AS20" s="106" t="n">
        <v>0</v>
      </c>
      <c r="AT20" s="106" t="n">
        <v>0</v>
      </c>
      <c r="AU20" s="88" t="n">
        <v>0</v>
      </c>
      <c r="AV20" s="106" t="n">
        <v>18</v>
      </c>
      <c r="AW20" s="88" t="n">
        <v>1440</v>
      </c>
      <c r="AX20" s="88" t="n">
        <v>0</v>
      </c>
      <c r="AZ20" s="107" t="n">
        <v>1016</v>
      </c>
      <c r="BA20" s="107" t="n">
        <v>1012</v>
      </c>
      <c r="BB20" s="107" t="n">
        <v>1029</v>
      </c>
      <c r="BC20" s="107" t="n">
        <f aca="false">BA20-AZ20</f>
        <v>-4</v>
      </c>
      <c r="BD20" s="108" t="n">
        <f aca="false">AP20</f>
        <v>8606.51595205942</v>
      </c>
      <c r="BE20" s="159" t="n">
        <f aca="false">BB20/24</f>
        <v>42.875</v>
      </c>
      <c r="BF20" s="160" t="n">
        <v>0</v>
      </c>
      <c r="BG20" s="161" t="n">
        <v>0</v>
      </c>
      <c r="BH20" s="108" t="n">
        <v>24</v>
      </c>
      <c r="BI20" s="107" t="n">
        <v>27.3</v>
      </c>
      <c r="BJ20" s="107" t="n">
        <v>22.9</v>
      </c>
      <c r="BK20" s="107" t="n">
        <v>22.1</v>
      </c>
      <c r="BL20" s="107" t="n">
        <v>988.4</v>
      </c>
      <c r="BM20" s="107" t="n">
        <v>50.11</v>
      </c>
      <c r="BN20" s="122" t="n">
        <v>0.9368</v>
      </c>
      <c r="BO20" s="108" t="n">
        <v>95.25</v>
      </c>
      <c r="BP20" s="108" t="n">
        <v>86.14</v>
      </c>
      <c r="BQ20" s="114"/>
      <c r="BR20" s="107" t="n">
        <v>12639</v>
      </c>
      <c r="BS20" s="107" t="n">
        <v>12569</v>
      </c>
      <c r="BT20" s="116" t="n">
        <f aca="false">BS20-BR20</f>
        <v>-70</v>
      </c>
      <c r="BU20" s="161" t="n">
        <f aca="false">BF20+BG20</f>
        <v>0</v>
      </c>
      <c r="BV20" s="108" t="n">
        <v>0</v>
      </c>
      <c r="BW20" s="108" t="n">
        <v>0</v>
      </c>
      <c r="BX20" s="108" t="n">
        <v>24</v>
      </c>
      <c r="BY20" s="108" t="n">
        <v>6.4</v>
      </c>
    </row>
    <row r="21" customFormat="false" ht="15" hidden="false" customHeight="false" outlineLevel="0" collapsed="false">
      <c r="A21" s="226"/>
      <c r="B21" s="85" t="n">
        <v>43024</v>
      </c>
      <c r="C21" s="86" t="n">
        <v>81.9</v>
      </c>
      <c r="D21" s="214" t="n">
        <v>0.646</v>
      </c>
      <c r="E21" s="88" t="n">
        <v>95</v>
      </c>
      <c r="F21" s="88" t="n">
        <v>71</v>
      </c>
      <c r="G21" s="88" t="n">
        <v>0</v>
      </c>
      <c r="H21" s="88" t="n">
        <v>5</v>
      </c>
      <c r="I21" s="88" t="n">
        <v>0</v>
      </c>
      <c r="J21" s="88" t="n">
        <v>5</v>
      </c>
      <c r="K21" s="90" t="n">
        <v>0</v>
      </c>
      <c r="L21" s="90" t="n">
        <v>0</v>
      </c>
      <c r="M21" s="90" t="n">
        <v>0</v>
      </c>
      <c r="N21" s="90" t="n">
        <v>0</v>
      </c>
      <c r="O21" s="90" t="n">
        <v>0</v>
      </c>
      <c r="P21" s="90" t="n">
        <v>0</v>
      </c>
      <c r="Q21" s="157" t="n">
        <v>3576</v>
      </c>
      <c r="R21" s="91" t="n">
        <v>44</v>
      </c>
      <c r="S21" s="91" t="n">
        <v>44</v>
      </c>
      <c r="T21" s="158" t="n">
        <v>44</v>
      </c>
      <c r="U21" s="92" t="n">
        <v>46</v>
      </c>
      <c r="V21" s="88" t="n">
        <v>42</v>
      </c>
      <c r="W21" s="88" t="n">
        <v>1419</v>
      </c>
      <c r="X21" s="88" t="n">
        <v>42</v>
      </c>
      <c r="Y21" s="88" t="n">
        <v>1376</v>
      </c>
      <c r="Z21" s="88" t="n">
        <v>60</v>
      </c>
      <c r="AA21" s="88" t="n">
        <v>1402</v>
      </c>
      <c r="AB21" s="93" t="n">
        <v>17</v>
      </c>
      <c r="AC21" s="94" t="n">
        <f aca="false">T21-S21</f>
        <v>0</v>
      </c>
      <c r="AD21" s="88" t="n">
        <v>46</v>
      </c>
      <c r="AE21" s="95" t="n">
        <f aca="false">IF(AD21&gt;0, U21/(AD21*24),"no data")</f>
        <v>0.0416666666666667</v>
      </c>
      <c r="AF21" s="96" t="n">
        <f aca="false">IF(Q21&gt;0,Q21/24,"no data")</f>
        <v>149</v>
      </c>
      <c r="AG21" s="95" t="n">
        <f aca="false">IF(T21&gt;0,(T21/Q21),"no data")</f>
        <v>0.0123042505592841</v>
      </c>
      <c r="AH21" s="97" t="n">
        <f aca="false">(1440-((V21*W21)+(X21*Y21)+(Z21*AA21))/(V21+X21+Z21))/1440</f>
        <v>0.0282118055555556</v>
      </c>
      <c r="AI21" s="98" t="n">
        <f aca="false">IF(T21&gt;0,(1440-((W21*V21+AR21*AS21)+(Y21*X21+AT21*AU21)+(Z21*AA21+AV21*AW21))/(V21+X21+Z21))/1440,"no data")</f>
        <v>0.012668788580247</v>
      </c>
      <c r="AJ21" s="110" t="n">
        <v>0</v>
      </c>
      <c r="AK21" s="230" t="n">
        <v>0</v>
      </c>
      <c r="AL21" s="101" t="n">
        <f aca="false">AJ21*AK21</f>
        <v>0</v>
      </c>
      <c r="AM21" s="110" t="n">
        <v>0.405</v>
      </c>
      <c r="AN21" s="119" t="n">
        <v>950</v>
      </c>
      <c r="AO21" s="103" t="n">
        <f aca="false">AM21*AN21</f>
        <v>384.75</v>
      </c>
      <c r="AP21" s="104" t="n">
        <f aca="false">IF(T21&gt;0,((((AJ21*AK21)+(AM21*AN21))/(T21*1000))*1000000),"no data")</f>
        <v>8744.31818181818</v>
      </c>
      <c r="AQ21" s="101" t="n">
        <f aca="false">R21/24</f>
        <v>1.83333333333333</v>
      </c>
      <c r="AR21" s="88" t="n">
        <v>19</v>
      </c>
      <c r="AS21" s="106" t="n">
        <v>16</v>
      </c>
      <c r="AT21" s="106" t="n">
        <v>25</v>
      </c>
      <c r="AU21" s="88" t="n">
        <v>59</v>
      </c>
      <c r="AV21" s="106" t="n">
        <v>38</v>
      </c>
      <c r="AW21" s="88" t="n">
        <v>38</v>
      </c>
      <c r="AX21" s="88" t="n">
        <v>5</v>
      </c>
      <c r="AZ21" s="107" t="n">
        <v>11</v>
      </c>
      <c r="BA21" s="107" t="n">
        <v>20</v>
      </c>
      <c r="BB21" s="107" t="n">
        <v>15</v>
      </c>
      <c r="BC21" s="107" t="n">
        <f aca="false">BA21-AZ21</f>
        <v>9</v>
      </c>
      <c r="BD21" s="107" t="n">
        <f aca="false">AP21</f>
        <v>8744.31818181818</v>
      </c>
      <c r="BE21" s="159" t="n">
        <f aca="false">BB21/24</f>
        <v>0.625</v>
      </c>
      <c r="BF21" s="109" t="n">
        <v>0</v>
      </c>
      <c r="BG21" s="110" t="n">
        <v>0</v>
      </c>
      <c r="BH21" s="111" t="n">
        <v>0</v>
      </c>
      <c r="BI21" s="112" t="n">
        <v>21.4</v>
      </c>
      <c r="BJ21" s="112" t="n">
        <v>16.7</v>
      </c>
      <c r="BK21" s="112" t="n">
        <v>4.4</v>
      </c>
      <c r="BL21" s="112" t="n">
        <v>990.4</v>
      </c>
      <c r="BM21" s="111" t="n">
        <v>50.1</v>
      </c>
      <c r="BN21" s="113" t="n">
        <v>0</v>
      </c>
      <c r="BO21" s="108" t="n">
        <v>0</v>
      </c>
      <c r="BP21" s="108" t="n">
        <v>0</v>
      </c>
      <c r="BQ21" s="114"/>
      <c r="BR21" s="107" t="n">
        <v>0</v>
      </c>
      <c r="BS21" s="107" t="n">
        <v>0</v>
      </c>
      <c r="BT21" s="116" t="n">
        <f aca="false">BS21-BR21</f>
        <v>0</v>
      </c>
      <c r="BU21" s="161" t="n">
        <f aca="false">BF21+BG21</f>
        <v>0</v>
      </c>
      <c r="BV21" s="108" t="n">
        <v>0</v>
      </c>
      <c r="BW21" s="108" t="n">
        <v>0</v>
      </c>
      <c r="BX21" s="108" t="n">
        <v>0</v>
      </c>
      <c r="BY21" s="108" t="n">
        <v>0</v>
      </c>
    </row>
    <row r="22" customFormat="false" ht="15" hidden="false" customHeight="false" outlineLevel="0" collapsed="false">
      <c r="A22" s="226"/>
      <c r="B22" s="85" t="n">
        <v>43025</v>
      </c>
      <c r="C22" s="86" t="n">
        <v>80.8</v>
      </c>
      <c r="D22" s="214" t="n">
        <v>0.647</v>
      </c>
      <c r="E22" s="88" t="n">
        <v>95</v>
      </c>
      <c r="F22" s="88" t="n">
        <v>69</v>
      </c>
      <c r="G22" s="88" t="n">
        <v>0</v>
      </c>
      <c r="H22" s="88" t="n">
        <v>0</v>
      </c>
      <c r="I22" s="88" t="n">
        <v>0</v>
      </c>
      <c r="J22" s="88" t="n">
        <v>0</v>
      </c>
      <c r="K22" s="90" t="n">
        <v>0</v>
      </c>
      <c r="L22" s="90" t="n">
        <v>0</v>
      </c>
      <c r="M22" s="90" t="n">
        <v>0</v>
      </c>
      <c r="N22" s="90" t="n">
        <v>0</v>
      </c>
      <c r="O22" s="90" t="n">
        <v>0</v>
      </c>
      <c r="P22" s="90" t="n">
        <v>0</v>
      </c>
      <c r="Q22" s="157" t="n">
        <v>3583</v>
      </c>
      <c r="R22" s="91" t="n">
        <v>0</v>
      </c>
      <c r="S22" s="91" t="n">
        <v>0</v>
      </c>
      <c r="T22" s="158" t="n">
        <v>0</v>
      </c>
      <c r="U22" s="92" t="n">
        <v>0</v>
      </c>
      <c r="V22" s="88" t="n">
        <v>42</v>
      </c>
      <c r="W22" s="88" t="n">
        <v>1440</v>
      </c>
      <c r="X22" s="88" t="n">
        <v>42</v>
      </c>
      <c r="Y22" s="88" t="n">
        <v>1440</v>
      </c>
      <c r="Z22" s="88" t="n">
        <v>60</v>
      </c>
      <c r="AA22" s="88" t="n">
        <v>1440</v>
      </c>
      <c r="AB22" s="93" t="n">
        <v>11</v>
      </c>
      <c r="AC22" s="94" t="n">
        <f aca="false">T22-S22</f>
        <v>0</v>
      </c>
      <c r="AD22" s="88" t="n">
        <v>0</v>
      </c>
      <c r="AE22" s="95" t="str">
        <f aca="false">IF(AD22&gt;0, U22/(AD22*24),"no data")</f>
        <v>no data</v>
      </c>
      <c r="AF22" s="96" t="n">
        <f aca="false">IF(Q22&gt;0,Q22/24,"no data")</f>
        <v>149.291666666667</v>
      </c>
      <c r="AG22" s="95" t="str">
        <f aca="false">IF(T22&gt;0,(T22/Q22),"no data")</f>
        <v>no data</v>
      </c>
      <c r="AH22" s="97" t="n">
        <f aca="false">(1440-((V22*W22)+(X22*Y22)+(Z22*AA22))/(V22+X22+Z22))/1440</f>
        <v>0</v>
      </c>
      <c r="AI22" s="98" t="str">
        <f aca="false">IF(T22&gt;0,(1440-((W22*V22+AR22*AS22)+(Y22*X22+AT22*AU22)+(Z22*AA22+AV22*AW22))/(V22+X22+Z22))/1440,"no data")</f>
        <v>no data</v>
      </c>
      <c r="AJ22" s="110" t="n">
        <v>0</v>
      </c>
      <c r="AK22" s="230" t="n">
        <v>0</v>
      </c>
      <c r="AL22" s="101" t="n">
        <f aca="false">AJ22*AK22</f>
        <v>0</v>
      </c>
      <c r="AM22" s="110" t="n">
        <v>0</v>
      </c>
      <c r="AN22" s="119" t="n">
        <v>0</v>
      </c>
      <c r="AO22" s="103" t="n">
        <f aca="false">AM22*AN22</f>
        <v>0</v>
      </c>
      <c r="AP22" s="104" t="str">
        <f aca="false">IF(T22&gt;0,((((AJ22*AK22)+(AM22*AN22))/(T22*1000))*1000000),"no data")</f>
        <v>no data</v>
      </c>
      <c r="AQ22" s="101" t="n">
        <f aca="false">R22/24</f>
        <v>0</v>
      </c>
      <c r="AR22" s="88" t="n">
        <v>0</v>
      </c>
      <c r="AS22" s="106" t="n">
        <v>0</v>
      </c>
      <c r="AT22" s="106" t="n">
        <v>0</v>
      </c>
      <c r="AU22" s="88" t="n">
        <v>0</v>
      </c>
      <c r="AV22" s="106" t="n">
        <v>0</v>
      </c>
      <c r="AW22" s="88" t="n">
        <v>0</v>
      </c>
      <c r="AX22" s="88" t="n">
        <v>0</v>
      </c>
      <c r="AZ22" s="107" t="n">
        <v>0</v>
      </c>
      <c r="BA22" s="107" t="n">
        <v>0</v>
      </c>
      <c r="BB22" s="107" t="n">
        <v>0</v>
      </c>
      <c r="BC22" s="107" t="n">
        <f aca="false">BA22-AZ22</f>
        <v>0</v>
      </c>
      <c r="BD22" s="107" t="str">
        <f aca="false">AP22</f>
        <v>no data</v>
      </c>
      <c r="BE22" s="159" t="n">
        <f aca="false">BB22/24</f>
        <v>0</v>
      </c>
      <c r="BF22" s="109" t="n">
        <v>0</v>
      </c>
      <c r="BG22" s="110" t="n">
        <v>0</v>
      </c>
      <c r="BH22" s="111" t="n">
        <v>0</v>
      </c>
      <c r="BI22" s="112" t="n">
        <v>0</v>
      </c>
      <c r="BJ22" s="112" t="n">
        <v>0</v>
      </c>
      <c r="BK22" s="112" t="n">
        <v>0</v>
      </c>
      <c r="BL22" s="163" t="n">
        <v>990.58</v>
      </c>
      <c r="BM22" s="111" t="n">
        <v>0</v>
      </c>
      <c r="BN22" s="113" t="n">
        <v>0</v>
      </c>
      <c r="BO22" s="108" t="n">
        <v>0</v>
      </c>
      <c r="BP22" s="108" t="n">
        <v>0</v>
      </c>
      <c r="BQ22" s="114"/>
      <c r="BR22" s="107" t="n">
        <v>0</v>
      </c>
      <c r="BS22" s="107" t="n">
        <v>0</v>
      </c>
      <c r="BT22" s="116" t="n">
        <f aca="false">BS22-BR22</f>
        <v>0</v>
      </c>
      <c r="BU22" s="161" t="n">
        <f aca="false">BF22+BG22</f>
        <v>0</v>
      </c>
      <c r="BV22" s="108" t="n">
        <v>0</v>
      </c>
      <c r="BW22" s="108" t="n">
        <v>0</v>
      </c>
      <c r="BX22" s="108" t="n">
        <v>0</v>
      </c>
      <c r="BY22" s="108" t="n">
        <v>0</v>
      </c>
    </row>
    <row r="23" customFormat="false" ht="15" hidden="false" customHeight="false" outlineLevel="0" collapsed="false">
      <c r="A23" s="226"/>
      <c r="B23" s="85" t="n">
        <v>43026</v>
      </c>
      <c r="C23" s="86" t="n">
        <v>81.4</v>
      </c>
      <c r="D23" s="214" t="n">
        <v>0.606</v>
      </c>
      <c r="E23" s="88" t="n">
        <v>97.7</v>
      </c>
      <c r="F23" s="88" t="n">
        <v>67.8</v>
      </c>
      <c r="G23" s="88" t="n">
        <v>0</v>
      </c>
      <c r="H23" s="88" t="n">
        <v>0</v>
      </c>
      <c r="I23" s="88" t="n">
        <v>0</v>
      </c>
      <c r="J23" s="88" t="n">
        <v>0</v>
      </c>
      <c r="K23" s="90" t="n">
        <v>0</v>
      </c>
      <c r="L23" s="90" t="n">
        <v>0</v>
      </c>
      <c r="M23" s="90" t="n">
        <v>0</v>
      </c>
      <c r="N23" s="90" t="n">
        <v>0</v>
      </c>
      <c r="O23" s="90" t="n">
        <v>0</v>
      </c>
      <c r="P23" s="90" t="n">
        <v>0</v>
      </c>
      <c r="Q23" s="157" t="n">
        <v>3578</v>
      </c>
      <c r="R23" s="91" t="n">
        <v>0</v>
      </c>
      <c r="S23" s="91" t="n">
        <v>0</v>
      </c>
      <c r="T23" s="158" t="n">
        <v>0</v>
      </c>
      <c r="U23" s="92" t="n">
        <v>0</v>
      </c>
      <c r="V23" s="88" t="n">
        <v>42</v>
      </c>
      <c r="W23" s="88" t="n">
        <v>1440</v>
      </c>
      <c r="X23" s="88" t="n">
        <v>42</v>
      </c>
      <c r="Y23" s="88" t="n">
        <v>1440</v>
      </c>
      <c r="Z23" s="88" t="n">
        <v>60</v>
      </c>
      <c r="AA23" s="88" t="n">
        <v>1440</v>
      </c>
      <c r="AB23" s="93" t="n">
        <v>11</v>
      </c>
      <c r="AC23" s="94" t="n">
        <f aca="false">T23-S23</f>
        <v>0</v>
      </c>
      <c r="AD23" s="88" t="n">
        <v>0</v>
      </c>
      <c r="AE23" s="95" t="str">
        <f aca="false">IF(AD23&gt;0, U23/(AD23*24),"no data")</f>
        <v>no data</v>
      </c>
      <c r="AF23" s="96" t="n">
        <f aca="false">IF(Q23&gt;0,Q23/24,"no data")</f>
        <v>149.083333333333</v>
      </c>
      <c r="AG23" s="95" t="str">
        <f aca="false">IF(T23&gt;0,(T23/Q23),"no data")</f>
        <v>no data</v>
      </c>
      <c r="AH23" s="97" t="n">
        <f aca="false">(1440-((V23*W23)+(X23*Y23)+(Z23*AA23))/(V23+X23+Z23))/1440</f>
        <v>0</v>
      </c>
      <c r="AI23" s="98" t="str">
        <f aca="false">IF(T23&gt;0,(1440-((W23*V23+AR23*AS23)+(Y23*X23+AT23*AU23)+(Z23*AA23+AV23*AW23))/(V23+X23+Z23))/1440,"no data")</f>
        <v>no data</v>
      </c>
      <c r="AJ23" s="110" t="n">
        <v>0</v>
      </c>
      <c r="AK23" s="230" t="n">
        <v>0</v>
      </c>
      <c r="AL23" s="101" t="n">
        <f aca="false">AJ23*AK23</f>
        <v>0</v>
      </c>
      <c r="AM23" s="110" t="n">
        <v>0</v>
      </c>
      <c r="AN23" s="119" t="n">
        <v>0</v>
      </c>
      <c r="AO23" s="103" t="n">
        <f aca="false">AM23*AN23</f>
        <v>0</v>
      </c>
      <c r="AP23" s="104" t="str">
        <f aca="false">IF(T23&gt;0,((((AJ23*AK23)+(AM23*AN23))/(T23*1000))*1000000),"no data")</f>
        <v>no data</v>
      </c>
      <c r="AQ23" s="101" t="n">
        <f aca="false">R23/24</f>
        <v>0</v>
      </c>
      <c r="AR23" s="88" t="n">
        <v>0</v>
      </c>
      <c r="AS23" s="106" t="n">
        <v>0</v>
      </c>
      <c r="AT23" s="106" t="n">
        <v>0</v>
      </c>
      <c r="AU23" s="88" t="n">
        <v>0</v>
      </c>
      <c r="AV23" s="106" t="n">
        <v>0</v>
      </c>
      <c r="AW23" s="88" t="n">
        <v>0</v>
      </c>
      <c r="AX23" s="88" t="n">
        <v>0</v>
      </c>
      <c r="AZ23" s="107" t="n">
        <v>0</v>
      </c>
      <c r="BA23" s="107" t="n">
        <v>0</v>
      </c>
      <c r="BB23" s="107" t="n">
        <v>0</v>
      </c>
      <c r="BC23" s="107" t="n">
        <f aca="false">BA23-AZ23</f>
        <v>0</v>
      </c>
      <c r="BD23" s="107" t="str">
        <f aca="false">AP23</f>
        <v>no data</v>
      </c>
      <c r="BE23" s="159" t="n">
        <f aca="false">BB23/24</f>
        <v>0</v>
      </c>
      <c r="BF23" s="109" t="n">
        <v>0</v>
      </c>
      <c r="BG23" s="110" t="n">
        <v>0</v>
      </c>
      <c r="BH23" s="111" t="n">
        <v>0</v>
      </c>
      <c r="BI23" s="112" t="n">
        <v>0</v>
      </c>
      <c r="BJ23" s="112" t="n">
        <v>0</v>
      </c>
      <c r="BK23" s="112" t="n">
        <v>0</v>
      </c>
      <c r="BL23" s="163" t="n">
        <v>992.2</v>
      </c>
      <c r="BM23" s="111" t="n">
        <v>0</v>
      </c>
      <c r="BN23" s="113" t="n">
        <v>0</v>
      </c>
      <c r="BO23" s="108" t="n">
        <v>0</v>
      </c>
      <c r="BP23" s="108" t="n">
        <v>0</v>
      </c>
      <c r="BQ23" s="114"/>
      <c r="BR23" s="107" t="n">
        <v>0</v>
      </c>
      <c r="BS23" s="107" t="n">
        <v>0</v>
      </c>
      <c r="BT23" s="116" t="n">
        <f aca="false">BS23-BR23</f>
        <v>0</v>
      </c>
      <c r="BU23" s="161" t="n">
        <f aca="false">BF23+BG23</f>
        <v>0</v>
      </c>
      <c r="BV23" s="108" t="n">
        <v>0</v>
      </c>
      <c r="BW23" s="108" t="n">
        <v>0</v>
      </c>
      <c r="BX23" s="108" t="n">
        <v>0</v>
      </c>
      <c r="BY23" s="108" t="n">
        <v>0</v>
      </c>
    </row>
    <row r="24" customFormat="false" ht="15" hidden="false" customHeight="false" outlineLevel="0" collapsed="false">
      <c r="A24" s="226"/>
      <c r="B24" s="85" t="n">
        <v>43027</v>
      </c>
      <c r="C24" s="86" t="n">
        <v>80.4</v>
      </c>
      <c r="D24" s="214" t="n">
        <v>0.5733</v>
      </c>
      <c r="E24" s="89" t="n">
        <v>96.5</v>
      </c>
      <c r="F24" s="89" t="n">
        <v>68.2</v>
      </c>
      <c r="G24" s="89" t="n">
        <v>0</v>
      </c>
      <c r="H24" s="89" t="n">
        <v>0</v>
      </c>
      <c r="I24" s="89" t="n">
        <v>0</v>
      </c>
      <c r="J24" s="89" t="n">
        <v>0</v>
      </c>
      <c r="K24" s="89" t="n">
        <v>0</v>
      </c>
      <c r="L24" s="89" t="n">
        <v>0</v>
      </c>
      <c r="M24" s="89" t="n">
        <v>0</v>
      </c>
      <c r="N24" s="89" t="n">
        <v>0</v>
      </c>
      <c r="O24" s="89" t="n">
        <v>0</v>
      </c>
      <c r="P24" s="89" t="n">
        <v>0</v>
      </c>
      <c r="Q24" s="164" t="n">
        <v>3590</v>
      </c>
      <c r="R24" s="91" t="n">
        <v>0</v>
      </c>
      <c r="S24" s="94" t="n">
        <v>0</v>
      </c>
      <c r="T24" s="165" t="n">
        <v>0</v>
      </c>
      <c r="U24" s="165" t="n">
        <v>0</v>
      </c>
      <c r="V24" s="89" t="n">
        <v>42</v>
      </c>
      <c r="W24" s="89" t="n">
        <v>1440</v>
      </c>
      <c r="X24" s="89" t="n">
        <v>42</v>
      </c>
      <c r="Y24" s="89" t="n">
        <v>1440</v>
      </c>
      <c r="Z24" s="89" t="n">
        <v>60</v>
      </c>
      <c r="AA24" s="89" t="n">
        <v>1440</v>
      </c>
      <c r="AB24" s="93" t="n">
        <f aca="false">U24-T24+AX24</f>
        <v>0</v>
      </c>
      <c r="AC24" s="94" t="n">
        <f aca="false">T24-S24</f>
        <v>0</v>
      </c>
      <c r="AD24" s="89" t="n">
        <v>0</v>
      </c>
      <c r="AE24" s="95" t="str">
        <f aca="false">IF(AD24&gt;0, U24/(AD24*24),"no data")</f>
        <v>no data</v>
      </c>
      <c r="AF24" s="96" t="n">
        <f aca="false">IF(Q24&gt;0,Q24/24,"no data")</f>
        <v>149.583333333333</v>
      </c>
      <c r="AG24" s="95" t="str">
        <f aca="false">IF(T24&gt;0,(T24/Q24),"no data")</f>
        <v>no data</v>
      </c>
      <c r="AH24" s="97" t="n">
        <f aca="false">(1440-((V24*W24)+(X24*Y24)+(Z24*AA24))/(V24+X24+Z24))/1440</f>
        <v>0</v>
      </c>
      <c r="AI24" s="98" t="str">
        <f aca="false">IF(T24&gt;0,(1440-((W24*V24+AR24*AS24)+(Y24*X24+AT24*AU24)+(Z24*AA24+AV24*AW24))/(V24+X24+Z24))/1440,"no data")</f>
        <v>no data</v>
      </c>
      <c r="AJ24" s="110" t="n">
        <v>0</v>
      </c>
      <c r="AK24" s="230" t="n">
        <v>0</v>
      </c>
      <c r="AL24" s="101" t="n">
        <f aca="false">AJ24*AK24</f>
        <v>0</v>
      </c>
      <c r="AM24" s="110" t="n">
        <v>0</v>
      </c>
      <c r="AN24" s="119" t="n">
        <v>0</v>
      </c>
      <c r="AO24" s="103" t="n">
        <f aca="false">AM24*AN24</f>
        <v>0</v>
      </c>
      <c r="AP24" s="104" t="str">
        <f aca="false">IF(T24&gt;0,((((AJ24*AK24)+(AM24*AN24))/(T24*1000))*1000000),"no data")</f>
        <v>no data</v>
      </c>
      <c r="AQ24" s="168" t="n">
        <f aca="false">R24/24</f>
        <v>0</v>
      </c>
      <c r="AR24" s="89" t="n">
        <v>0</v>
      </c>
      <c r="AS24" s="89" t="n">
        <v>0</v>
      </c>
      <c r="AT24" s="89" t="n">
        <v>0</v>
      </c>
      <c r="AU24" s="89" t="n">
        <v>0</v>
      </c>
      <c r="AV24" s="89" t="n">
        <v>0</v>
      </c>
      <c r="AW24" s="89" t="n">
        <v>0</v>
      </c>
      <c r="AX24" s="89" t="n">
        <v>0</v>
      </c>
      <c r="AZ24" s="89" t="n">
        <v>0</v>
      </c>
      <c r="BA24" s="89" t="n">
        <v>0</v>
      </c>
      <c r="BB24" s="89" t="n">
        <v>0</v>
      </c>
      <c r="BC24" s="107" t="n">
        <f aca="false">BA24-AZ24</f>
        <v>0</v>
      </c>
      <c r="BD24" s="107" t="str">
        <f aca="false">AP24</f>
        <v>no data</v>
      </c>
      <c r="BE24" s="159" t="n">
        <f aca="false">BB24/24</f>
        <v>0</v>
      </c>
      <c r="BF24" s="166" t="n">
        <v>0</v>
      </c>
      <c r="BG24" s="166" t="n">
        <v>0</v>
      </c>
      <c r="BH24" s="167" t="n">
        <v>0</v>
      </c>
      <c r="BI24" s="167" t="n">
        <v>0</v>
      </c>
      <c r="BJ24" s="167" t="n">
        <v>0</v>
      </c>
      <c r="BK24" s="167" t="n">
        <v>0</v>
      </c>
      <c r="BL24" s="168" t="n">
        <v>991.6</v>
      </c>
      <c r="BM24" s="168" t="n">
        <v>0</v>
      </c>
      <c r="BN24" s="169" t="n">
        <v>0</v>
      </c>
      <c r="BO24" s="108" t="n">
        <v>0</v>
      </c>
      <c r="BP24" s="108" t="n">
        <v>0</v>
      </c>
      <c r="BQ24" s="114" t="n">
        <v>0</v>
      </c>
      <c r="BR24" s="115" t="n">
        <v>0</v>
      </c>
      <c r="BS24" s="115" t="n">
        <v>0</v>
      </c>
      <c r="BT24" s="116" t="n">
        <f aca="false">BS24-BR24</f>
        <v>0</v>
      </c>
      <c r="BU24" s="161" t="n">
        <f aca="false">BF24+BG24</f>
        <v>0</v>
      </c>
      <c r="BV24" s="168" t="n">
        <v>0</v>
      </c>
      <c r="BW24" s="168" t="n">
        <v>0</v>
      </c>
      <c r="BX24" s="254" t="n">
        <v>0</v>
      </c>
      <c r="BY24" s="254" t="n">
        <v>0</v>
      </c>
    </row>
    <row r="25" customFormat="false" ht="15" hidden="false" customHeight="false" outlineLevel="0" collapsed="false">
      <c r="A25" s="226"/>
      <c r="B25" s="85" t="n">
        <v>43028</v>
      </c>
      <c r="C25" s="86" t="n">
        <v>81.6</v>
      </c>
      <c r="D25" s="214" t="n">
        <v>0.588</v>
      </c>
      <c r="E25" s="170" t="n">
        <v>93</v>
      </c>
      <c r="F25" s="170" t="n">
        <v>71</v>
      </c>
      <c r="G25" s="88" t="n">
        <v>0</v>
      </c>
      <c r="H25" s="88" t="n">
        <v>0</v>
      </c>
      <c r="I25" s="88" t="n">
        <v>0</v>
      </c>
      <c r="J25" s="88" t="n">
        <v>0</v>
      </c>
      <c r="K25" s="90" t="n">
        <v>0</v>
      </c>
      <c r="L25" s="90" t="n">
        <v>0</v>
      </c>
      <c r="M25" s="90" t="n">
        <v>0</v>
      </c>
      <c r="N25" s="90" t="n">
        <v>0</v>
      </c>
      <c r="O25" s="90" t="n">
        <v>0</v>
      </c>
      <c r="P25" s="90" t="n">
        <v>0</v>
      </c>
      <c r="Q25" s="164" t="n">
        <v>3579</v>
      </c>
      <c r="R25" s="91" t="n">
        <v>0</v>
      </c>
      <c r="S25" s="171" t="n">
        <v>0</v>
      </c>
      <c r="T25" s="92" t="n">
        <v>0</v>
      </c>
      <c r="U25" s="92" t="n">
        <v>0</v>
      </c>
      <c r="V25" s="88" t="n">
        <v>42</v>
      </c>
      <c r="W25" s="88" t="n">
        <v>1440</v>
      </c>
      <c r="X25" s="88" t="n">
        <v>42</v>
      </c>
      <c r="Y25" s="88" t="n">
        <v>1440</v>
      </c>
      <c r="Z25" s="88" t="n">
        <v>60</v>
      </c>
      <c r="AA25" s="88" t="n">
        <v>1440</v>
      </c>
      <c r="AB25" s="93" t="n">
        <v>12</v>
      </c>
      <c r="AC25" s="94" t="n">
        <f aca="false">T25-S25</f>
        <v>0</v>
      </c>
      <c r="AD25" s="89" t="n">
        <v>0</v>
      </c>
      <c r="AE25" s="95" t="str">
        <f aca="false">IF(AD25&gt;0, U25/(AD25*24),"no data")</f>
        <v>no data</v>
      </c>
      <c r="AF25" s="96" t="n">
        <f aca="false">IF(Q25&gt;0,Q25/24,"no data")</f>
        <v>149.125</v>
      </c>
      <c r="AG25" s="95" t="str">
        <f aca="false">IF(T25&gt;0,(T25/Q25),"no data")</f>
        <v>no data</v>
      </c>
      <c r="AH25" s="97" t="n">
        <f aca="false">(1440-((V25*W25)+(X25*Y25)+(Z25*AA25))/(V25+X25+Z25))/1440</f>
        <v>0</v>
      </c>
      <c r="AI25" s="98" t="str">
        <f aca="false">IF(T25&gt;0,(1440-((W25*V25+AR25*AS25)+(Y25*X25+AT25*AU25)+(Z25*AA25+AV25*AW25))/(V25+X25+Z25))/1440,"no data")</f>
        <v>no data</v>
      </c>
      <c r="AJ25" s="110" t="n">
        <v>0</v>
      </c>
      <c r="AK25" s="230" t="n">
        <v>0</v>
      </c>
      <c r="AL25" s="101" t="n">
        <f aca="false">AJ25*AK25</f>
        <v>0</v>
      </c>
      <c r="AM25" s="110" t="n">
        <v>0</v>
      </c>
      <c r="AN25" s="119" t="n">
        <v>0</v>
      </c>
      <c r="AO25" s="103" t="n">
        <f aca="false">AM25*AN25</f>
        <v>0</v>
      </c>
      <c r="AP25" s="104" t="str">
        <f aca="false">IF(T25&gt;0,((((AJ25*AK25)+(AM25*AN25))/(T25*1000))*1000000),"no data")</f>
        <v>no data</v>
      </c>
      <c r="AQ25" s="101" t="n">
        <f aca="false">R25/24</f>
        <v>0</v>
      </c>
      <c r="AR25" s="88" t="n">
        <v>0</v>
      </c>
      <c r="AS25" s="106" t="n">
        <v>0</v>
      </c>
      <c r="AT25" s="106" t="n">
        <v>0</v>
      </c>
      <c r="AU25" s="88" t="n">
        <v>0</v>
      </c>
      <c r="AV25" s="106" t="n">
        <v>0</v>
      </c>
      <c r="AW25" s="88" t="n">
        <v>0</v>
      </c>
      <c r="AX25" s="88" t="n">
        <v>7</v>
      </c>
      <c r="AZ25" s="107" t="n">
        <v>0</v>
      </c>
      <c r="BA25" s="107" t="n">
        <v>0</v>
      </c>
      <c r="BB25" s="107" t="n">
        <v>0</v>
      </c>
      <c r="BC25" s="107" t="n">
        <f aca="false">BA25-AZ25</f>
        <v>0</v>
      </c>
      <c r="BD25" s="107" t="str">
        <f aca="false">AP25</f>
        <v>no data</v>
      </c>
      <c r="BE25" s="159" t="n">
        <f aca="false">BB25/24</f>
        <v>0</v>
      </c>
      <c r="BF25" s="109" t="n">
        <v>0</v>
      </c>
      <c r="BG25" s="110" t="n">
        <v>0</v>
      </c>
      <c r="BH25" s="111" t="n">
        <v>0</v>
      </c>
      <c r="BI25" s="112" t="n">
        <v>0</v>
      </c>
      <c r="BJ25" s="112" t="n">
        <v>0</v>
      </c>
      <c r="BK25" s="112" t="n">
        <v>0</v>
      </c>
      <c r="BL25" s="112" t="n">
        <v>992.42</v>
      </c>
      <c r="BM25" s="111" t="n">
        <v>0</v>
      </c>
      <c r="BN25" s="113" t="n">
        <v>0</v>
      </c>
      <c r="BO25" s="108" t="n">
        <v>0</v>
      </c>
      <c r="BP25" s="108" t="n">
        <v>0</v>
      </c>
      <c r="BQ25" s="114" t="n">
        <v>0</v>
      </c>
      <c r="BR25" s="115" t="n">
        <v>0</v>
      </c>
      <c r="BS25" s="115" t="n">
        <v>0</v>
      </c>
      <c r="BT25" s="116" t="n">
        <f aca="false">BS25-BR25</f>
        <v>0</v>
      </c>
      <c r="BU25" s="161" t="n">
        <f aca="false">BF25+BG25</f>
        <v>0</v>
      </c>
      <c r="BV25" s="108" t="n">
        <v>0</v>
      </c>
      <c r="BW25" s="108" t="n">
        <v>0</v>
      </c>
      <c r="BX25" s="108" t="n">
        <v>0</v>
      </c>
      <c r="BY25" s="108" t="n">
        <v>0</v>
      </c>
    </row>
    <row r="26" customFormat="false" ht="15" hidden="false" customHeight="false" outlineLevel="0" collapsed="false">
      <c r="A26" s="226"/>
      <c r="B26" s="85" t="n">
        <v>43029</v>
      </c>
      <c r="C26" s="86" t="n">
        <v>80.8</v>
      </c>
      <c r="D26" s="214" t="n">
        <v>0.61</v>
      </c>
      <c r="E26" s="89" t="n">
        <v>94</v>
      </c>
      <c r="F26" s="89" t="n">
        <v>71</v>
      </c>
      <c r="G26" s="88" t="n">
        <v>0</v>
      </c>
      <c r="H26" s="88" t="n">
        <v>0</v>
      </c>
      <c r="I26" s="88" t="n">
        <v>0</v>
      </c>
      <c r="J26" s="88" t="n">
        <v>0</v>
      </c>
      <c r="K26" s="90" t="n">
        <v>0</v>
      </c>
      <c r="L26" s="90" t="n">
        <v>0</v>
      </c>
      <c r="M26" s="90" t="n">
        <v>0</v>
      </c>
      <c r="N26" s="90" t="n">
        <v>0</v>
      </c>
      <c r="O26" s="90" t="n">
        <v>0</v>
      </c>
      <c r="P26" s="90" t="n">
        <v>0</v>
      </c>
      <c r="Q26" s="164" t="n">
        <v>3585</v>
      </c>
      <c r="R26" s="91" t="n">
        <v>0</v>
      </c>
      <c r="S26" s="91" t="n">
        <v>0</v>
      </c>
      <c r="T26" s="92" t="n">
        <v>0</v>
      </c>
      <c r="U26" s="92" t="n">
        <v>0</v>
      </c>
      <c r="V26" s="88" t="n">
        <v>42</v>
      </c>
      <c r="W26" s="89" t="n">
        <v>1440</v>
      </c>
      <c r="X26" s="89" t="n">
        <v>42</v>
      </c>
      <c r="Y26" s="89" t="n">
        <v>1440</v>
      </c>
      <c r="Z26" s="89" t="n">
        <v>60</v>
      </c>
      <c r="AA26" s="89" t="n">
        <v>1440</v>
      </c>
      <c r="AB26" s="93" t="n">
        <v>7</v>
      </c>
      <c r="AC26" s="94" t="n">
        <f aca="false">T26-S26</f>
        <v>0</v>
      </c>
      <c r="AD26" s="89" t="n">
        <v>0</v>
      </c>
      <c r="AE26" s="95" t="str">
        <f aca="false">IF(AD26&gt;0, U26/(AD26*24),"no data")</f>
        <v>no data</v>
      </c>
      <c r="AF26" s="96" t="n">
        <f aca="false">IF(Q26&gt;0,Q26/24,"no data")</f>
        <v>149.375</v>
      </c>
      <c r="AG26" s="95" t="str">
        <f aca="false">IF(T26&gt;0,(T26/Q26),"no data")</f>
        <v>no data</v>
      </c>
      <c r="AH26" s="97" t="n">
        <f aca="false">(1440-((V26*W26)+(X26*Y26)+(Z26*AA26))/(V26+X26+Z26))/1440</f>
        <v>0</v>
      </c>
      <c r="AI26" s="98" t="str">
        <f aca="false">IF(T26&gt;0,(1440-((W26*V26+AR26*AS26)+(Y26*X26+AT26*AU26)+(Z26*AA26+AV26*AW26))/(V26+X26+Z26))/1440,"no data")</f>
        <v>no data</v>
      </c>
      <c r="AJ26" s="110" t="n">
        <v>0</v>
      </c>
      <c r="AK26" s="230" t="n">
        <v>0</v>
      </c>
      <c r="AL26" s="101" t="n">
        <f aca="false">AJ26*AK26</f>
        <v>0</v>
      </c>
      <c r="AM26" s="110" t="n">
        <v>0</v>
      </c>
      <c r="AN26" s="119" t="n">
        <v>0</v>
      </c>
      <c r="AO26" s="103" t="n">
        <f aca="false">AM26*AN26</f>
        <v>0</v>
      </c>
      <c r="AP26" s="104" t="str">
        <f aca="false">IF(T26&gt;0,((((AJ26*AK26)+(AM26*AN26))/(T26*1000))*1000000),"no data")</f>
        <v>no data</v>
      </c>
      <c r="AQ26" s="101" t="n">
        <f aca="false">R26/24</f>
        <v>0</v>
      </c>
      <c r="AR26" s="88" t="n">
        <v>0</v>
      </c>
      <c r="AS26" s="106" t="n">
        <v>0</v>
      </c>
      <c r="AT26" s="106" t="n">
        <v>0</v>
      </c>
      <c r="AU26" s="88" t="n">
        <v>0</v>
      </c>
      <c r="AV26" s="106" t="n">
        <v>0</v>
      </c>
      <c r="AW26" s="88" t="n">
        <v>0</v>
      </c>
      <c r="AX26" s="88" t="n">
        <v>7</v>
      </c>
      <c r="AZ26" s="107" t="n">
        <v>0</v>
      </c>
      <c r="BA26" s="107" t="n">
        <v>0</v>
      </c>
      <c r="BB26" s="107" t="n">
        <v>0</v>
      </c>
      <c r="BC26" s="107" t="n">
        <f aca="false">BA26-AZ26</f>
        <v>0</v>
      </c>
      <c r="BD26" s="107" t="str">
        <f aca="false">AP26</f>
        <v>no data</v>
      </c>
      <c r="BE26" s="159" t="n">
        <f aca="false">BB26/24</f>
        <v>0</v>
      </c>
      <c r="BF26" s="109" t="n">
        <v>0</v>
      </c>
      <c r="BG26" s="110" t="n">
        <v>0</v>
      </c>
      <c r="BH26" s="111" t="n">
        <v>0</v>
      </c>
      <c r="BI26" s="112" t="n">
        <v>0</v>
      </c>
      <c r="BJ26" s="112" t="n">
        <v>0</v>
      </c>
      <c r="BK26" s="112" t="n">
        <v>0</v>
      </c>
      <c r="BL26" s="112" t="n">
        <v>991.13</v>
      </c>
      <c r="BM26" s="111" t="n">
        <v>0</v>
      </c>
      <c r="BN26" s="113" t="n">
        <v>0</v>
      </c>
      <c r="BO26" s="108" t="n">
        <v>0</v>
      </c>
      <c r="BP26" s="108" t="n">
        <v>0</v>
      </c>
      <c r="BQ26" s="114"/>
      <c r="BR26" s="115" t="n">
        <v>0</v>
      </c>
      <c r="BS26" s="115" t="n">
        <v>0</v>
      </c>
      <c r="BT26" s="116" t="n">
        <f aca="false">BS26-BR26</f>
        <v>0</v>
      </c>
      <c r="BU26" s="161" t="n">
        <f aca="false">BF26+BG26</f>
        <v>0</v>
      </c>
      <c r="BV26" s="108" t="n">
        <v>0</v>
      </c>
      <c r="BW26" s="108" t="n">
        <v>0</v>
      </c>
      <c r="BX26" s="108" t="n">
        <v>0</v>
      </c>
      <c r="BY26" s="108" t="n">
        <v>0</v>
      </c>
    </row>
    <row r="27" customFormat="false" ht="12.75" hidden="false" customHeight="true" outlineLevel="0" collapsed="false">
      <c r="A27" s="290" t="s">
        <v>129</v>
      </c>
      <c r="B27" s="291" t="n">
        <v>43030</v>
      </c>
      <c r="C27" s="323" t="n">
        <v>79.2</v>
      </c>
      <c r="D27" s="324" t="n">
        <v>0.561</v>
      </c>
      <c r="E27" s="326" t="n">
        <v>94</v>
      </c>
      <c r="F27" s="326" t="n">
        <v>67</v>
      </c>
      <c r="G27" s="326" t="n">
        <v>0</v>
      </c>
      <c r="H27" s="326" t="n">
        <v>0</v>
      </c>
      <c r="I27" s="326" t="n">
        <v>0</v>
      </c>
      <c r="J27" s="326" t="n">
        <v>0</v>
      </c>
      <c r="K27" s="356" t="n">
        <v>0</v>
      </c>
      <c r="L27" s="356" t="n">
        <v>0</v>
      </c>
      <c r="M27" s="356" t="n">
        <v>0</v>
      </c>
      <c r="N27" s="356" t="n">
        <v>0</v>
      </c>
      <c r="O27" s="356" t="n">
        <v>0</v>
      </c>
      <c r="P27" s="356" t="n">
        <v>0</v>
      </c>
      <c r="Q27" s="357" t="n">
        <v>3604</v>
      </c>
      <c r="R27" s="329" t="n">
        <v>0</v>
      </c>
      <c r="S27" s="329" t="n">
        <v>0</v>
      </c>
      <c r="T27" s="330" t="n">
        <v>0</v>
      </c>
      <c r="U27" s="330" t="n">
        <v>0</v>
      </c>
      <c r="V27" s="326" t="n">
        <v>42</v>
      </c>
      <c r="W27" s="326" t="n">
        <v>1440</v>
      </c>
      <c r="X27" s="326" t="n">
        <v>42</v>
      </c>
      <c r="Y27" s="326" t="n">
        <v>1440</v>
      </c>
      <c r="Z27" s="326" t="n">
        <v>60</v>
      </c>
      <c r="AA27" s="326" t="n">
        <v>1440</v>
      </c>
      <c r="AB27" s="331" t="n">
        <v>9</v>
      </c>
      <c r="AC27" s="332" t="n">
        <f aca="false">T27-S27</f>
        <v>0</v>
      </c>
      <c r="AD27" s="326" t="n">
        <v>0</v>
      </c>
      <c r="AE27" s="333" t="str">
        <f aca="false">IF(AD27&gt;0, U27/(AD27*24),"no data")</f>
        <v>no data</v>
      </c>
      <c r="AF27" s="334" t="n">
        <f aca="false">IF(Q27&gt;0,Q27/24,"no data")</f>
        <v>150.166666666667</v>
      </c>
      <c r="AG27" s="333" t="str">
        <f aca="false">IF(T27&gt;0,(T27/Q27),"no data")</f>
        <v>no data</v>
      </c>
      <c r="AH27" s="335" t="n">
        <f aca="false">(1440-((V27*W27)+(X27*Y27)+(Z27*AA27))/(V27+X27+Z27))/1440</f>
        <v>0</v>
      </c>
      <c r="AI27" s="336" t="str">
        <f aca="false">IF(T27&gt;0,(1440-((W27*V27+AR27*AS27)+(Y27*X27+AT27*AU27)+(Z27*AA27+AV27*AW27))/(V27+X27+Z27))/1440,"no data")</f>
        <v>no data</v>
      </c>
      <c r="AJ27" s="306" t="n">
        <v>0</v>
      </c>
      <c r="AK27" s="337" t="n">
        <v>0</v>
      </c>
      <c r="AL27" s="338" t="n">
        <v>0</v>
      </c>
      <c r="AM27" s="306" t="n">
        <v>0</v>
      </c>
      <c r="AN27" s="119" t="n">
        <v>0</v>
      </c>
      <c r="AO27" s="339" t="n">
        <f aca="false">AM27*AN27</f>
        <v>0</v>
      </c>
      <c r="AP27" s="340" t="str">
        <f aca="false">IF(T27&gt;0,((((AJ27*AK27)+(AM27*AN27))/(T27*1000))*1000000),"no data")</f>
        <v>no data</v>
      </c>
      <c r="AQ27" s="338" t="n">
        <f aca="false">R27/24</f>
        <v>0</v>
      </c>
      <c r="AR27" s="325" t="n">
        <v>0</v>
      </c>
      <c r="AS27" s="343" t="n">
        <v>0</v>
      </c>
      <c r="AT27" s="343" t="n">
        <v>0</v>
      </c>
      <c r="AU27" s="325" t="n">
        <v>0</v>
      </c>
      <c r="AV27" s="343" t="n">
        <v>0</v>
      </c>
      <c r="AW27" s="325" t="n">
        <v>0</v>
      </c>
      <c r="AX27" s="325" t="n">
        <v>9</v>
      </c>
      <c r="AZ27" s="344" t="n">
        <v>0</v>
      </c>
      <c r="BA27" s="344" t="n">
        <v>0</v>
      </c>
      <c r="BB27" s="344" t="n">
        <v>0</v>
      </c>
      <c r="BC27" s="344" t="n">
        <f aca="false">BA27-AZ27</f>
        <v>0</v>
      </c>
      <c r="BD27" s="344" t="str">
        <f aca="false">AP27</f>
        <v>no data</v>
      </c>
      <c r="BE27" s="346" t="n">
        <f aca="false">BB27/24</f>
        <v>0</v>
      </c>
      <c r="BF27" s="358" t="n">
        <v>0</v>
      </c>
      <c r="BG27" s="306" t="n">
        <v>0</v>
      </c>
      <c r="BH27" s="349" t="n">
        <v>0</v>
      </c>
      <c r="BI27" s="359" t="n">
        <v>0</v>
      </c>
      <c r="BJ27" s="359" t="n">
        <v>0</v>
      </c>
      <c r="BK27" s="359" t="n">
        <v>0</v>
      </c>
      <c r="BL27" s="359" t="n">
        <v>988.38</v>
      </c>
      <c r="BM27" s="359" t="n">
        <v>0</v>
      </c>
      <c r="BN27" s="360" t="n">
        <v>0</v>
      </c>
      <c r="BO27" s="359" t="n">
        <v>0</v>
      </c>
      <c r="BP27" s="359" t="n">
        <v>0</v>
      </c>
      <c r="BQ27" s="349"/>
      <c r="BR27" s="359" t="n">
        <v>0</v>
      </c>
      <c r="BS27" s="359" t="n">
        <v>0</v>
      </c>
      <c r="BT27" s="350" t="n">
        <f aca="false">BS27-BR27</f>
        <v>0</v>
      </c>
      <c r="BU27" s="288" t="n">
        <v>0</v>
      </c>
      <c r="BV27" s="346" t="n">
        <v>0</v>
      </c>
      <c r="BW27" s="346" t="n">
        <v>0</v>
      </c>
      <c r="BX27" s="346" t="n">
        <v>0</v>
      </c>
      <c r="BY27" s="346" t="n">
        <v>0</v>
      </c>
    </row>
    <row r="28" customFormat="false" ht="15" hidden="false" customHeight="false" outlineLevel="0" collapsed="false">
      <c r="A28" s="290"/>
      <c r="B28" s="291" t="n">
        <v>43031</v>
      </c>
      <c r="C28" s="323" t="n">
        <v>76.86</v>
      </c>
      <c r="D28" s="324" t="n">
        <v>0.6799</v>
      </c>
      <c r="E28" s="326" t="n">
        <v>89</v>
      </c>
      <c r="F28" s="326" t="n">
        <v>68</v>
      </c>
      <c r="G28" s="326" t="n">
        <v>0</v>
      </c>
      <c r="H28" s="326" t="n">
        <v>0</v>
      </c>
      <c r="I28" s="326" t="n">
        <v>0</v>
      </c>
      <c r="J28" s="326" t="n">
        <v>0</v>
      </c>
      <c r="K28" s="356" t="n">
        <v>0</v>
      </c>
      <c r="L28" s="356" t="n">
        <v>0</v>
      </c>
      <c r="M28" s="356" t="n">
        <v>0</v>
      </c>
      <c r="N28" s="356" t="n">
        <v>0</v>
      </c>
      <c r="O28" s="356" t="n">
        <v>0</v>
      </c>
      <c r="P28" s="356" t="n">
        <v>0</v>
      </c>
      <c r="Q28" s="357" t="n">
        <v>3628</v>
      </c>
      <c r="R28" s="329" t="n">
        <v>0</v>
      </c>
      <c r="S28" s="329" t="n">
        <v>0</v>
      </c>
      <c r="T28" s="330" t="n">
        <v>0</v>
      </c>
      <c r="U28" s="330" t="n">
        <v>0</v>
      </c>
      <c r="V28" s="326" t="n">
        <v>42</v>
      </c>
      <c r="W28" s="326" t="n">
        <v>1440</v>
      </c>
      <c r="X28" s="326" t="n">
        <v>42</v>
      </c>
      <c r="Y28" s="326" t="n">
        <v>1440</v>
      </c>
      <c r="Z28" s="326" t="n">
        <v>60</v>
      </c>
      <c r="AA28" s="326" t="n">
        <v>1440</v>
      </c>
      <c r="AB28" s="331" t="n">
        <v>10</v>
      </c>
      <c r="AC28" s="332" t="n">
        <f aca="false">T28-S28</f>
        <v>0</v>
      </c>
      <c r="AD28" s="326" t="n">
        <v>0</v>
      </c>
      <c r="AE28" s="333" t="str">
        <f aca="false">IF(AD28&gt;0, U28/(AD28*24),"no data")</f>
        <v>no data</v>
      </c>
      <c r="AF28" s="334" t="n">
        <f aca="false">IF(Q28&gt;0,Q28/24,"no data")</f>
        <v>151.166666666667</v>
      </c>
      <c r="AG28" s="333" t="str">
        <f aca="false">IF(T28&gt;0,(T28/Q28),"no data")</f>
        <v>no data</v>
      </c>
      <c r="AH28" s="335" t="n">
        <f aca="false">(1440-((V28*W28)+(X28*Y28)+(Z28*AA28))/(V28+X28+Z28))/1440</f>
        <v>0</v>
      </c>
      <c r="AI28" s="336" t="str">
        <f aca="false">IF(T28&gt;0,(1440-((W28*V28+AR28*AS28)+(Y28*X28+AT28*AU28)+(Z28*AA28+AV28*AW28))/(V28+X28+Z28))/1440,"no data")</f>
        <v>no data</v>
      </c>
      <c r="AJ28" s="306" t="n">
        <v>0</v>
      </c>
      <c r="AK28" s="337" t="n">
        <v>0</v>
      </c>
      <c r="AL28" s="338" t="n">
        <f aca="false">AJ28*AK28</f>
        <v>0</v>
      </c>
      <c r="AM28" s="306" t="n">
        <v>0</v>
      </c>
      <c r="AN28" s="119" t="n">
        <v>0</v>
      </c>
      <c r="AO28" s="339" t="n">
        <f aca="false">AM28*AN28</f>
        <v>0</v>
      </c>
      <c r="AP28" s="340" t="str">
        <f aca="false">IF(T28&gt;0,((((AJ28*AK28)+(AM28*AN28))/(T28*1000))*1000000),"no data")</f>
        <v>no data</v>
      </c>
      <c r="AQ28" s="338" t="n">
        <f aca="false">R28/24</f>
        <v>0</v>
      </c>
      <c r="AR28" s="325" t="n">
        <v>0</v>
      </c>
      <c r="AS28" s="343" t="n">
        <v>0</v>
      </c>
      <c r="AT28" s="325" t="n">
        <v>0</v>
      </c>
      <c r="AU28" s="325" t="n">
        <v>0</v>
      </c>
      <c r="AV28" s="343" t="n">
        <v>0</v>
      </c>
      <c r="AW28" s="325" t="n">
        <v>0</v>
      </c>
      <c r="AX28" s="325" t="n">
        <v>10</v>
      </c>
      <c r="AZ28" s="344" t="n">
        <v>0</v>
      </c>
      <c r="BA28" s="344" t="n">
        <v>0</v>
      </c>
      <c r="BB28" s="344" t="n">
        <v>0</v>
      </c>
      <c r="BC28" s="344" t="n">
        <f aca="false">BA28-AZ28</f>
        <v>0</v>
      </c>
      <c r="BD28" s="344" t="str">
        <f aca="false">AP28</f>
        <v>no data</v>
      </c>
      <c r="BE28" s="346" t="n">
        <f aca="false">BB28/24</f>
        <v>0</v>
      </c>
      <c r="BF28" s="358" t="n">
        <v>0</v>
      </c>
      <c r="BG28" s="306" t="n">
        <v>0</v>
      </c>
      <c r="BH28" s="349" t="n">
        <v>0</v>
      </c>
      <c r="BI28" s="359" t="n">
        <v>0</v>
      </c>
      <c r="BJ28" s="359" t="n">
        <v>0</v>
      </c>
      <c r="BK28" s="359" t="n">
        <v>0</v>
      </c>
      <c r="BL28" s="361" t="n">
        <v>992.33</v>
      </c>
      <c r="BM28" s="359" t="n">
        <v>0</v>
      </c>
      <c r="BN28" s="360" t="n">
        <v>0</v>
      </c>
      <c r="BO28" s="359" t="n">
        <v>0</v>
      </c>
      <c r="BP28" s="359" t="n">
        <v>0</v>
      </c>
      <c r="BQ28" s="349"/>
      <c r="BR28" s="359" t="n">
        <v>0</v>
      </c>
      <c r="BS28" s="359" t="n">
        <v>0</v>
      </c>
      <c r="BT28" s="350" t="n">
        <f aca="false">BS28-BR28</f>
        <v>0</v>
      </c>
      <c r="BU28" s="288" t="n">
        <f aca="false">BF28+BG28</f>
        <v>0</v>
      </c>
      <c r="BV28" s="346" t="n">
        <v>0</v>
      </c>
      <c r="BW28" s="346" t="n">
        <v>0</v>
      </c>
      <c r="BX28" s="346" t="n">
        <v>0</v>
      </c>
      <c r="BY28" s="346" t="n">
        <v>0</v>
      </c>
    </row>
    <row r="29" customFormat="false" ht="15" hidden="false" customHeight="false" outlineLevel="0" collapsed="false">
      <c r="A29" s="290"/>
      <c r="B29" s="291" t="n">
        <v>43032</v>
      </c>
      <c r="C29" s="323" t="n">
        <v>77.66</v>
      </c>
      <c r="D29" s="324" t="n">
        <v>0.6547</v>
      </c>
      <c r="E29" s="326" t="n">
        <v>91</v>
      </c>
      <c r="F29" s="326" t="n">
        <v>68</v>
      </c>
      <c r="G29" s="326" t="n">
        <v>0</v>
      </c>
      <c r="H29" s="326" t="n">
        <v>0</v>
      </c>
      <c r="I29" s="326" t="n">
        <v>0</v>
      </c>
      <c r="J29" s="326" t="n">
        <v>0</v>
      </c>
      <c r="K29" s="356" t="n">
        <v>0</v>
      </c>
      <c r="L29" s="356" t="n">
        <v>0</v>
      </c>
      <c r="M29" s="356" t="n">
        <v>0</v>
      </c>
      <c r="N29" s="356" t="n">
        <v>0</v>
      </c>
      <c r="O29" s="356" t="n">
        <v>0</v>
      </c>
      <c r="P29" s="356" t="n">
        <v>0</v>
      </c>
      <c r="Q29" s="357" t="n">
        <v>3614</v>
      </c>
      <c r="R29" s="329" t="n">
        <v>0</v>
      </c>
      <c r="S29" s="329" t="n">
        <v>0</v>
      </c>
      <c r="T29" s="330" t="n">
        <v>0</v>
      </c>
      <c r="U29" s="330" t="n">
        <v>0</v>
      </c>
      <c r="V29" s="326" t="n">
        <v>42</v>
      </c>
      <c r="W29" s="326" t="n">
        <v>1440</v>
      </c>
      <c r="X29" s="326" t="n">
        <v>42</v>
      </c>
      <c r="Y29" s="326" t="n">
        <v>1440</v>
      </c>
      <c r="Z29" s="326" t="n">
        <v>60</v>
      </c>
      <c r="AA29" s="326" t="n">
        <v>1440</v>
      </c>
      <c r="AB29" s="331" t="n">
        <v>10</v>
      </c>
      <c r="AC29" s="332" t="n">
        <f aca="false">T29-S29</f>
        <v>0</v>
      </c>
      <c r="AD29" s="326" t="n">
        <v>0</v>
      </c>
      <c r="AE29" s="333" t="str">
        <f aca="false">IF(AD29&gt;0, U29/(AD29*24),"no data")</f>
        <v>no data</v>
      </c>
      <c r="AF29" s="334" t="n">
        <f aca="false">IF(Q29&gt;0,Q29/24,"no data")</f>
        <v>150.583333333333</v>
      </c>
      <c r="AG29" s="333" t="str">
        <f aca="false">IF(T29&gt;0,(T29/Q29),"no data")</f>
        <v>no data</v>
      </c>
      <c r="AH29" s="335" t="n">
        <f aca="false">(1440-((V29*W29)+(X29*Y29)+(Z29*AA29))/(V29+X29+Z29))/1440</f>
        <v>0</v>
      </c>
      <c r="AI29" s="336" t="str">
        <f aca="false">IF(T29&gt;0,(1440-((W29*V29+AR29*AS29)+(Y29*X29+AT29*AU29)+(Z29*AA29+AV29*AW29))/(V29+X29+Z29))/1440,"no data")</f>
        <v>no data</v>
      </c>
      <c r="AJ29" s="306" t="n">
        <v>0</v>
      </c>
      <c r="AK29" s="337" t="n">
        <v>0</v>
      </c>
      <c r="AL29" s="338" t="n">
        <f aca="false">AJ29*AK29</f>
        <v>0</v>
      </c>
      <c r="AM29" s="306" t="n">
        <v>0</v>
      </c>
      <c r="AN29" s="119" t="n">
        <v>0</v>
      </c>
      <c r="AO29" s="339" t="n">
        <f aca="false">AM29*AN29</f>
        <v>0</v>
      </c>
      <c r="AP29" s="340" t="str">
        <f aca="false">IF(T29&gt;0,((((AJ29*AK29)+(AM29*AN29))/(T29*1000))*1000000),"no data")</f>
        <v>no data</v>
      </c>
      <c r="AQ29" s="338" t="n">
        <f aca="false">R29/24</f>
        <v>0</v>
      </c>
      <c r="AR29" s="325" t="n">
        <v>0</v>
      </c>
      <c r="AS29" s="343" t="n">
        <v>0</v>
      </c>
      <c r="AT29" s="343" t="n">
        <v>0</v>
      </c>
      <c r="AU29" s="325" t="n">
        <v>0</v>
      </c>
      <c r="AV29" s="343" t="n">
        <v>0</v>
      </c>
      <c r="AW29" s="325" t="n">
        <v>0</v>
      </c>
      <c r="AX29" s="325" t="n">
        <v>10</v>
      </c>
      <c r="AZ29" s="344" t="n">
        <v>0</v>
      </c>
      <c r="BA29" s="344" t="n">
        <v>0</v>
      </c>
      <c r="BB29" s="344" t="n">
        <v>0</v>
      </c>
      <c r="BC29" s="344" t="n">
        <f aca="false">BA29-AZ29</f>
        <v>0</v>
      </c>
      <c r="BD29" s="344" t="str">
        <f aca="false">AP29</f>
        <v>no data</v>
      </c>
      <c r="BE29" s="346" t="n">
        <f aca="false">BB29/24</f>
        <v>0</v>
      </c>
      <c r="BF29" s="358" t="n">
        <v>0</v>
      </c>
      <c r="BG29" s="306" t="n">
        <v>0</v>
      </c>
      <c r="BH29" s="349" t="n">
        <v>0</v>
      </c>
      <c r="BI29" s="359" t="n">
        <v>0</v>
      </c>
      <c r="BJ29" s="359" t="n">
        <v>0</v>
      </c>
      <c r="BK29" s="359" t="n">
        <v>0</v>
      </c>
      <c r="BL29" s="361" t="n">
        <v>996.21</v>
      </c>
      <c r="BM29" s="349" t="n">
        <v>0</v>
      </c>
      <c r="BN29" s="360" t="n">
        <v>0</v>
      </c>
      <c r="BO29" s="359" t="n">
        <v>0</v>
      </c>
      <c r="BP29" s="359" t="n">
        <v>0</v>
      </c>
      <c r="BQ29" s="349"/>
      <c r="BR29" s="359" t="n">
        <v>0</v>
      </c>
      <c r="BS29" s="359" t="n">
        <v>0</v>
      </c>
      <c r="BT29" s="350" t="n">
        <f aca="false">BS29-BR29</f>
        <v>0</v>
      </c>
      <c r="BU29" s="288" t="n">
        <f aca="false">BF29+BG29</f>
        <v>0</v>
      </c>
      <c r="BV29" s="346" t="n">
        <v>0</v>
      </c>
      <c r="BW29" s="346" t="n">
        <v>0</v>
      </c>
      <c r="BX29" s="346" t="n">
        <v>0</v>
      </c>
      <c r="BY29" s="346" t="n">
        <v>0</v>
      </c>
    </row>
    <row r="30" customFormat="false" ht="15" hidden="false" customHeight="false" outlineLevel="0" collapsed="false">
      <c r="A30" s="290"/>
      <c r="B30" s="291" t="n">
        <v>43033</v>
      </c>
      <c r="C30" s="323" t="n">
        <v>77.96</v>
      </c>
      <c r="D30" s="324" t="n">
        <v>0.5929</v>
      </c>
      <c r="E30" s="326" t="n">
        <v>92</v>
      </c>
      <c r="F30" s="326" t="n">
        <v>67</v>
      </c>
      <c r="G30" s="326" t="n">
        <v>0</v>
      </c>
      <c r="H30" s="326" t="n">
        <v>0</v>
      </c>
      <c r="I30" s="326" t="n">
        <v>0</v>
      </c>
      <c r="J30" s="326" t="n">
        <v>0</v>
      </c>
      <c r="K30" s="356" t="n">
        <v>0</v>
      </c>
      <c r="L30" s="356" t="n">
        <v>0</v>
      </c>
      <c r="M30" s="356" t="n">
        <v>0</v>
      </c>
      <c r="N30" s="356" t="n">
        <v>0</v>
      </c>
      <c r="O30" s="356" t="n">
        <v>0</v>
      </c>
      <c r="P30" s="356" t="n">
        <v>0</v>
      </c>
      <c r="Q30" s="357" t="n">
        <v>3616</v>
      </c>
      <c r="R30" s="329" t="n">
        <v>0</v>
      </c>
      <c r="S30" s="329" t="n">
        <v>0</v>
      </c>
      <c r="T30" s="330" t="n">
        <v>0</v>
      </c>
      <c r="U30" s="330" t="n">
        <v>0</v>
      </c>
      <c r="V30" s="326" t="n">
        <v>42</v>
      </c>
      <c r="W30" s="326" t="n">
        <v>1440</v>
      </c>
      <c r="X30" s="326" t="n">
        <v>42</v>
      </c>
      <c r="Y30" s="326" t="n">
        <v>1440</v>
      </c>
      <c r="Z30" s="326" t="n">
        <v>60</v>
      </c>
      <c r="AA30" s="326" t="n">
        <v>1440</v>
      </c>
      <c r="AB30" s="331" t="n">
        <v>13</v>
      </c>
      <c r="AC30" s="332" t="n">
        <f aca="false">T30-S30</f>
        <v>0</v>
      </c>
      <c r="AD30" s="326" t="n">
        <v>0</v>
      </c>
      <c r="AE30" s="333" t="str">
        <f aca="false">IF(AD30&gt;0, U30/(AD30*24),"no data")</f>
        <v>no data</v>
      </c>
      <c r="AF30" s="334" t="n">
        <f aca="false">IF(Q30&gt;0,Q30/24,"no data")</f>
        <v>150.666666666667</v>
      </c>
      <c r="AG30" s="333" t="str">
        <f aca="false">IF(T30&gt;0,(T30/Q30),"no data")</f>
        <v>no data</v>
      </c>
      <c r="AH30" s="335" t="n">
        <f aca="false">(1440-((V30*W30)+(X30*Y30)+(Z30*AA30))/(V30+X30+Z30))/1440</f>
        <v>0</v>
      </c>
      <c r="AI30" s="336" t="str">
        <f aca="false">IF(T30&gt;0,(1440-((W30*V30+AR30*AS30)+(Y30*X30+AT30*AU30)+(Z30*AA30+AV30*AW30))/(V30+X30+Z30))/1440,"no data")</f>
        <v>no data</v>
      </c>
      <c r="AJ30" s="306" t="n">
        <v>0</v>
      </c>
      <c r="AK30" s="338" t="n">
        <v>0</v>
      </c>
      <c r="AL30" s="338" t="n">
        <f aca="false">AJ30*AK30</f>
        <v>0</v>
      </c>
      <c r="AM30" s="306" t="n">
        <v>0</v>
      </c>
      <c r="AN30" s="119" t="n">
        <v>0</v>
      </c>
      <c r="AO30" s="339" t="n">
        <f aca="false">AM30*AN30</f>
        <v>0</v>
      </c>
      <c r="AP30" s="340" t="str">
        <f aca="false">IF(T30&gt;0,((((AJ30*AK30)+(AM30*AN30))/(T30*1000))*1000000),"no data")</f>
        <v>no data</v>
      </c>
      <c r="AQ30" s="338" t="n">
        <f aca="false">R30/24</f>
        <v>0</v>
      </c>
      <c r="AR30" s="325" t="n">
        <v>0</v>
      </c>
      <c r="AS30" s="343" t="n">
        <v>0</v>
      </c>
      <c r="AT30" s="343" t="n">
        <v>0</v>
      </c>
      <c r="AU30" s="325" t="n">
        <v>0</v>
      </c>
      <c r="AV30" s="343" t="n">
        <v>0</v>
      </c>
      <c r="AW30" s="325" t="n">
        <v>0</v>
      </c>
      <c r="AX30" s="325" t="n">
        <v>13</v>
      </c>
      <c r="AZ30" s="344" t="n">
        <v>0</v>
      </c>
      <c r="BA30" s="344" t="n">
        <v>0</v>
      </c>
      <c r="BB30" s="344" t="n">
        <v>0</v>
      </c>
      <c r="BC30" s="344" t="n">
        <f aca="false">BA30-AZ30</f>
        <v>0</v>
      </c>
      <c r="BD30" s="344" t="str">
        <f aca="false">AP30</f>
        <v>no data</v>
      </c>
      <c r="BE30" s="346" t="n">
        <f aca="false">BB30/24</f>
        <v>0</v>
      </c>
      <c r="BF30" s="358" t="n">
        <v>0</v>
      </c>
      <c r="BG30" s="306" t="n">
        <v>0</v>
      </c>
      <c r="BH30" s="349" t="n">
        <v>0</v>
      </c>
      <c r="BI30" s="359" t="n">
        <v>0</v>
      </c>
      <c r="BJ30" s="361" t="n">
        <v>0</v>
      </c>
      <c r="BK30" s="359" t="n">
        <v>0</v>
      </c>
      <c r="BL30" s="359" t="n">
        <v>996.8</v>
      </c>
      <c r="BM30" s="359" t="n">
        <v>0</v>
      </c>
      <c r="BN30" s="360" t="n">
        <v>0</v>
      </c>
      <c r="BO30" s="359" t="n">
        <v>0</v>
      </c>
      <c r="BP30" s="349" t="n">
        <v>0</v>
      </c>
      <c r="BQ30" s="349" t="n">
        <v>0</v>
      </c>
      <c r="BR30" s="359" t="n">
        <v>0</v>
      </c>
      <c r="BS30" s="344" t="n">
        <v>0</v>
      </c>
      <c r="BT30" s="350" t="n">
        <f aca="false">BS30-BR30</f>
        <v>0</v>
      </c>
      <c r="BU30" s="288" t="n">
        <f aca="false">BF30+BG30</f>
        <v>0</v>
      </c>
      <c r="BV30" s="346" t="n">
        <v>0</v>
      </c>
      <c r="BW30" s="346" t="n">
        <v>0</v>
      </c>
      <c r="BX30" s="346" t="n">
        <v>0</v>
      </c>
      <c r="BY30" s="346" t="n">
        <v>0</v>
      </c>
    </row>
    <row r="31" customFormat="false" ht="15" hidden="false" customHeight="false" outlineLevel="0" collapsed="false">
      <c r="A31" s="290"/>
      <c r="B31" s="291" t="n">
        <v>43034</v>
      </c>
      <c r="C31" s="323" t="n">
        <v>76.6</v>
      </c>
      <c r="D31" s="324" t="n">
        <v>0.537</v>
      </c>
      <c r="E31" s="326" t="n">
        <v>89</v>
      </c>
      <c r="F31" s="326" t="n">
        <v>65</v>
      </c>
      <c r="G31" s="326" t="n">
        <v>6</v>
      </c>
      <c r="H31" s="326" t="n">
        <v>30</v>
      </c>
      <c r="I31" s="326" t="n">
        <v>0</v>
      </c>
      <c r="J31" s="326" t="n">
        <v>0</v>
      </c>
      <c r="K31" s="355" t="n">
        <v>0</v>
      </c>
      <c r="L31" s="355" t="n">
        <v>0</v>
      </c>
      <c r="M31" s="355" t="n">
        <v>0</v>
      </c>
      <c r="N31" s="355" t="n">
        <v>0</v>
      </c>
      <c r="O31" s="355" t="n">
        <v>0</v>
      </c>
      <c r="P31" s="355" t="n">
        <v>0</v>
      </c>
      <c r="Q31" s="357" t="n">
        <v>3628</v>
      </c>
      <c r="R31" s="362" t="n">
        <v>534</v>
      </c>
      <c r="S31" s="329" t="n">
        <v>534</v>
      </c>
      <c r="T31" s="330" t="n">
        <v>535</v>
      </c>
      <c r="U31" s="330" t="n">
        <v>565</v>
      </c>
      <c r="V31" s="326" t="n">
        <v>44</v>
      </c>
      <c r="W31" s="326" t="n">
        <v>885</v>
      </c>
      <c r="X31" s="326" t="n">
        <v>44</v>
      </c>
      <c r="Y31" s="326" t="n">
        <v>1440</v>
      </c>
      <c r="Z31" s="326" t="n">
        <v>60</v>
      </c>
      <c r="AA31" s="326" t="n">
        <v>1029</v>
      </c>
      <c r="AB31" s="331" t="n">
        <f aca="false">U31-T31+AX31</f>
        <v>40</v>
      </c>
      <c r="AC31" s="332" t="n">
        <f aca="false">T31-S31</f>
        <v>1</v>
      </c>
      <c r="AD31" s="326" t="n">
        <v>77</v>
      </c>
      <c r="AE31" s="333" t="n">
        <f aca="false">IF(AD31&gt;0, U31/(AD31*24),"no data")</f>
        <v>0.305735930735931</v>
      </c>
      <c r="AF31" s="334" t="n">
        <f aca="false">IF(Q31&gt;0,Q31/24,"no data")</f>
        <v>151.166666666667</v>
      </c>
      <c r="AG31" s="333" t="n">
        <f aca="false">IF(T31&gt;0,(T31/Q31),"no data")</f>
        <v>0.147464167585447</v>
      </c>
      <c r="AH31" s="335" t="n">
        <f aca="false">(1440-((V31*W31)+(X31*Y31)+(Z31*AA31))/(V31+X31+Z31))/1440</f>
        <v>0.230292792792793</v>
      </c>
      <c r="AI31" s="336" t="n">
        <f aca="false">IF(T31&gt;0,(1440-((W31*V31+AR31*AS31)+(Y31*X31+AT31*AU31)+(Z31*AA31+AV31*AW31))/(V31+X31+Z31))/1440,"no data")</f>
        <v>0.158502252252252</v>
      </c>
      <c r="AJ31" s="306" t="n">
        <v>0</v>
      </c>
      <c r="AK31" s="338" t="n">
        <v>0</v>
      </c>
      <c r="AL31" s="338" t="n">
        <f aca="false">AJ31*AK31</f>
        <v>0</v>
      </c>
      <c r="AM31" s="306" t="n">
        <v>5.075</v>
      </c>
      <c r="AN31" s="119" t="n">
        <v>948.412</v>
      </c>
      <c r="AO31" s="339" t="n">
        <f aca="false">AM31*AN31</f>
        <v>4813.1909</v>
      </c>
      <c r="AP31" s="340" t="n">
        <f aca="false">IF(T31&gt;0,((((AJ31*AK31)+(AM31*AN31))/(T31*1000))*1000000),"no data")</f>
        <v>8996.6185046729</v>
      </c>
      <c r="AQ31" s="338" t="n">
        <f aca="false">R31/24</f>
        <v>22.25</v>
      </c>
      <c r="AR31" s="325" t="n">
        <v>18</v>
      </c>
      <c r="AS31" s="343" t="n">
        <v>165</v>
      </c>
      <c r="AT31" s="343" t="n">
        <v>0</v>
      </c>
      <c r="AU31" s="325" t="n">
        <v>0</v>
      </c>
      <c r="AV31" s="343" t="n">
        <v>30</v>
      </c>
      <c r="AW31" s="325" t="n">
        <v>411</v>
      </c>
      <c r="AX31" s="325" t="n">
        <v>10</v>
      </c>
      <c r="AZ31" s="344" t="n">
        <v>366</v>
      </c>
      <c r="BA31" s="344" t="n">
        <v>0</v>
      </c>
      <c r="BB31" s="344" t="n">
        <v>199</v>
      </c>
      <c r="BC31" s="344" t="n">
        <f aca="false">BA31-AZ31</f>
        <v>-366</v>
      </c>
      <c r="BD31" s="344" t="n">
        <f aca="false">AP31</f>
        <v>8996.6185046729</v>
      </c>
      <c r="BE31" s="346" t="n">
        <f aca="false">BB31/24</f>
        <v>8.29166666666667</v>
      </c>
      <c r="BF31" s="358" t="n">
        <v>0.792</v>
      </c>
      <c r="BG31" s="306" t="n">
        <v>0</v>
      </c>
      <c r="BH31" s="363" t="n">
        <v>24</v>
      </c>
      <c r="BI31" s="349" t="n">
        <v>25.4</v>
      </c>
      <c r="BJ31" s="359" t="n">
        <v>0</v>
      </c>
      <c r="BK31" s="359" t="n">
        <v>0</v>
      </c>
      <c r="BL31" s="359" t="n">
        <v>992.1</v>
      </c>
      <c r="BM31" s="349" t="n">
        <v>50.1</v>
      </c>
      <c r="BN31" s="360" t="n">
        <v>0</v>
      </c>
      <c r="BO31" s="359" t="n">
        <v>94.1</v>
      </c>
      <c r="BP31" s="349" t="n">
        <v>0</v>
      </c>
      <c r="BQ31" s="349"/>
      <c r="BR31" s="359" t="n">
        <v>12389</v>
      </c>
      <c r="BS31" s="344" t="n">
        <v>0</v>
      </c>
      <c r="BT31" s="350" t="n">
        <v>0</v>
      </c>
      <c r="BU31" s="288" t="n">
        <f aca="false">BF31+BG31</f>
        <v>0.792</v>
      </c>
      <c r="BV31" s="346" t="n">
        <v>6.75</v>
      </c>
      <c r="BW31" s="346" t="n">
        <v>0</v>
      </c>
      <c r="BX31" s="346" t="n">
        <v>5.25</v>
      </c>
      <c r="BY31" s="346" t="n">
        <v>10</v>
      </c>
    </row>
    <row r="32" customFormat="false" ht="15" hidden="false" customHeight="false" outlineLevel="0" collapsed="false">
      <c r="A32" s="290"/>
      <c r="B32" s="291" t="n">
        <v>43035</v>
      </c>
      <c r="C32" s="338" t="n">
        <v>76</v>
      </c>
      <c r="D32" s="324" t="n">
        <v>0.6</v>
      </c>
      <c r="E32" s="325" t="n">
        <v>90</v>
      </c>
      <c r="F32" s="325" t="n">
        <v>63</v>
      </c>
      <c r="G32" s="326" t="n">
        <v>24</v>
      </c>
      <c r="H32" s="326" t="n">
        <v>0</v>
      </c>
      <c r="I32" s="326" t="n">
        <v>0</v>
      </c>
      <c r="J32" s="326" t="n">
        <v>0</v>
      </c>
      <c r="K32" s="355" t="n">
        <v>0</v>
      </c>
      <c r="L32" s="355" t="n">
        <v>0</v>
      </c>
      <c r="M32" s="355" t="n">
        <v>0</v>
      </c>
      <c r="N32" s="355" t="n">
        <v>0</v>
      </c>
      <c r="O32" s="355" t="n">
        <v>0</v>
      </c>
      <c r="P32" s="355" t="n">
        <v>0</v>
      </c>
      <c r="Q32" s="355" t="n">
        <v>3633</v>
      </c>
      <c r="R32" s="329" t="n">
        <v>1766.5</v>
      </c>
      <c r="S32" s="329" t="n">
        <v>1766.5</v>
      </c>
      <c r="T32" s="330" t="n">
        <v>1744</v>
      </c>
      <c r="U32" s="330" t="n">
        <v>1823</v>
      </c>
      <c r="V32" s="326" t="n">
        <v>45</v>
      </c>
      <c r="W32" s="326" t="n">
        <v>0</v>
      </c>
      <c r="X32" s="326" t="n">
        <v>45</v>
      </c>
      <c r="Y32" s="326" t="n">
        <v>1440</v>
      </c>
      <c r="Z32" s="326" t="n">
        <v>60</v>
      </c>
      <c r="AA32" s="326" t="n">
        <v>0</v>
      </c>
      <c r="AB32" s="331" t="n">
        <f aca="false">U32-T32+AX32</f>
        <v>79</v>
      </c>
      <c r="AC32" s="332" t="n">
        <f aca="false">T32-S32</f>
        <v>-22.5</v>
      </c>
      <c r="AD32" s="326" t="n">
        <v>78</v>
      </c>
      <c r="AE32" s="333" t="n">
        <f aca="false">IF(AD32&gt;0, U32/(AD32*24),"no data")</f>
        <v>0.973824786324786</v>
      </c>
      <c r="AF32" s="334" t="n">
        <f aca="false">IF(Q32&gt;0,Q32/24,"no data")</f>
        <v>151.375</v>
      </c>
      <c r="AG32" s="333" t="n">
        <f aca="false">IF(T32&gt;0,(T32/Q32),"no data")</f>
        <v>0.480044040737682</v>
      </c>
      <c r="AH32" s="335" t="n">
        <f aca="false">(1440-((V32*W32)+(X32*Y32)+(Z32*AA32))/(V32+X32+Z32))/1440</f>
        <v>0.7</v>
      </c>
      <c r="AI32" s="336" t="n">
        <f aca="false">IF(T32&gt;0,(1440-((W32*V32+AR32*AS32)+(Y32*X32+AT32*AU32)+(Z32*AA32+AV32*AW32))/(V32+X32+Z32))/1440,"no data")</f>
        <v>0.5</v>
      </c>
      <c r="AJ32" s="306" t="n">
        <v>0</v>
      </c>
      <c r="AK32" s="338" t="n">
        <v>0</v>
      </c>
      <c r="AL32" s="338" t="n">
        <f aca="false">AJ32*AK32</f>
        <v>0</v>
      </c>
      <c r="AM32" s="306" t="n">
        <v>16.196</v>
      </c>
      <c r="AN32" s="119" t="n">
        <v>945</v>
      </c>
      <c r="AO32" s="339" t="n">
        <f aca="false">AM32*AN32</f>
        <v>15305.22</v>
      </c>
      <c r="AP32" s="340" t="n">
        <f aca="false">IF(T32&gt;0,((((AJ32*AK32)+(AM32*AN32))/(T32*1000))*1000000),"no data")</f>
        <v>8775.92889908257</v>
      </c>
      <c r="AQ32" s="338" t="n">
        <f aca="false">R32/24</f>
        <v>73.6041666666667</v>
      </c>
      <c r="AR32" s="325" t="n">
        <v>0</v>
      </c>
      <c r="AS32" s="343" t="n">
        <v>0</v>
      </c>
      <c r="AT32" s="325" t="n">
        <v>0</v>
      </c>
      <c r="AU32" s="325" t="n">
        <v>0</v>
      </c>
      <c r="AV32" s="343" t="n">
        <v>30</v>
      </c>
      <c r="AW32" s="325" t="n">
        <v>1440</v>
      </c>
      <c r="AX32" s="325" t="n">
        <v>0</v>
      </c>
      <c r="AZ32" s="344" t="n">
        <v>1088</v>
      </c>
      <c r="BA32" s="344" t="n">
        <v>0</v>
      </c>
      <c r="BB32" s="344" t="n">
        <v>735</v>
      </c>
      <c r="BC32" s="344" t="n">
        <f aca="false">BA32-AZ32</f>
        <v>-1088</v>
      </c>
      <c r="BD32" s="344" t="n">
        <f aca="false">AP32</f>
        <v>8775.92889908257</v>
      </c>
      <c r="BE32" s="346" t="n">
        <f aca="false">BB32/24</f>
        <v>30.625</v>
      </c>
      <c r="BF32" s="358" t="n">
        <v>2.564</v>
      </c>
      <c r="BG32" s="306" t="n">
        <v>0</v>
      </c>
      <c r="BH32" s="349" t="n">
        <v>24</v>
      </c>
      <c r="BI32" s="359" t="n">
        <v>28.7</v>
      </c>
      <c r="BJ32" s="359" t="n">
        <v>0</v>
      </c>
      <c r="BK32" s="359" t="n">
        <v>0</v>
      </c>
      <c r="BL32" s="359" t="n">
        <v>996.6</v>
      </c>
      <c r="BM32" s="359" t="n">
        <v>50.12</v>
      </c>
      <c r="BN32" s="360" t="n">
        <v>0</v>
      </c>
      <c r="BO32" s="359" t="n">
        <v>93.76</v>
      </c>
      <c r="BP32" s="349" t="n">
        <v>0</v>
      </c>
      <c r="BQ32" s="349"/>
      <c r="BR32" s="344" t="n">
        <v>12433</v>
      </c>
      <c r="BS32" s="344" t="n">
        <v>0</v>
      </c>
      <c r="BT32" s="350" t="n">
        <f aca="false">BS32-BR32</f>
        <v>-12433</v>
      </c>
      <c r="BU32" s="288" t="n">
        <f aca="false">BF32+BG32</f>
        <v>2.564</v>
      </c>
      <c r="BV32" s="346" t="n">
        <v>24</v>
      </c>
      <c r="BW32" s="346" t="n">
        <v>0</v>
      </c>
      <c r="BX32" s="346" t="n">
        <v>24</v>
      </c>
      <c r="BY32" s="346" t="n">
        <v>5.4</v>
      </c>
    </row>
    <row r="33" customFormat="false" ht="15" hidden="false" customHeight="false" outlineLevel="0" collapsed="false">
      <c r="A33" s="290"/>
      <c r="B33" s="291" t="n">
        <v>43036</v>
      </c>
      <c r="C33" s="323" t="n">
        <v>77</v>
      </c>
      <c r="D33" s="324" t="n">
        <v>0.62</v>
      </c>
      <c r="E33" s="325" t="n">
        <v>88</v>
      </c>
      <c r="F33" s="325" t="n">
        <v>67</v>
      </c>
      <c r="G33" s="326" t="n">
        <v>24</v>
      </c>
      <c r="H33" s="326" t="n">
        <v>0</v>
      </c>
      <c r="I33" s="326" t="n">
        <v>0</v>
      </c>
      <c r="J33" s="326" t="n">
        <v>0</v>
      </c>
      <c r="K33" s="355" t="n">
        <v>0</v>
      </c>
      <c r="L33" s="355" t="n">
        <v>0</v>
      </c>
      <c r="M33" s="355" t="n">
        <v>0</v>
      </c>
      <c r="N33" s="355" t="n">
        <v>0</v>
      </c>
      <c r="O33" s="355" t="n">
        <v>0</v>
      </c>
      <c r="P33" s="355" t="n">
        <v>0</v>
      </c>
      <c r="Q33" s="355" t="n">
        <v>3629</v>
      </c>
      <c r="R33" s="329" t="n">
        <v>1726</v>
      </c>
      <c r="S33" s="329" t="n">
        <v>1726</v>
      </c>
      <c r="T33" s="330" t="n">
        <v>1698</v>
      </c>
      <c r="U33" s="330" t="n">
        <v>1776</v>
      </c>
      <c r="V33" s="326" t="n">
        <v>45</v>
      </c>
      <c r="W33" s="326" t="n">
        <v>0</v>
      </c>
      <c r="X33" s="326" t="n">
        <v>45</v>
      </c>
      <c r="Y33" s="325" t="n">
        <v>1440</v>
      </c>
      <c r="Z33" s="326" t="n">
        <v>60</v>
      </c>
      <c r="AA33" s="325" t="n">
        <v>0</v>
      </c>
      <c r="AB33" s="331" t="n">
        <f aca="false">U33-T33+AX33</f>
        <v>78</v>
      </c>
      <c r="AC33" s="332" t="n">
        <f aca="false">T33-S33</f>
        <v>-28</v>
      </c>
      <c r="AD33" s="325" t="n">
        <v>76</v>
      </c>
      <c r="AE33" s="333" t="n">
        <f aca="false">IF(AD33&gt;0, U33/(AD33*24),"no data")</f>
        <v>0.973684210526316</v>
      </c>
      <c r="AF33" s="334" t="n">
        <f aca="false">IF(Q33&gt;0,Q33/24,"no data")</f>
        <v>151.208333333333</v>
      </c>
      <c r="AG33" s="333" t="n">
        <f aca="false">IF(T33&gt;0,(T33/Q33),"no data")</f>
        <v>0.467897492422155</v>
      </c>
      <c r="AH33" s="335" t="n">
        <f aca="false">(1440-((V33*W33)+(X33*Y33)+(Z33*AA33))/(V33+X33+Z33))/1440</f>
        <v>0.7</v>
      </c>
      <c r="AI33" s="336" t="n">
        <f aca="false">IF(T33&gt;0,(1440-((W33*V33+AR33*AS33)+(Y33*X33+AT33*AU33)+(Z33*AA33+AV33*AW33))/(V33+X33+Z33))/1440,"no data")</f>
        <v>0.493333333333333</v>
      </c>
      <c r="AJ33" s="306" t="n">
        <v>0</v>
      </c>
      <c r="AK33" s="338" t="n">
        <v>0</v>
      </c>
      <c r="AL33" s="338" t="n">
        <f aca="false">AJ33*AK33</f>
        <v>0</v>
      </c>
      <c r="AM33" s="306" t="n">
        <v>15.73541</v>
      </c>
      <c r="AN33" s="119" t="n">
        <v>944</v>
      </c>
      <c r="AO33" s="339" t="n">
        <f aca="false">AM33*AN33</f>
        <v>14854.22704</v>
      </c>
      <c r="AP33" s="340" t="n">
        <f aca="false">IF(T33&gt;0,((((AJ33*AK33)+(AM33*AN33))/(T33*1000))*1000000),"no data")</f>
        <v>8748.07246171967</v>
      </c>
      <c r="AQ33" s="338" t="n">
        <f aca="false">R33/24</f>
        <v>71.9166666666667</v>
      </c>
      <c r="AR33" s="325" t="n">
        <v>0</v>
      </c>
      <c r="AS33" s="343" t="n">
        <v>0</v>
      </c>
      <c r="AT33" s="343" t="n">
        <v>0</v>
      </c>
      <c r="AU33" s="325" t="n">
        <v>0</v>
      </c>
      <c r="AV33" s="343" t="n">
        <v>31</v>
      </c>
      <c r="AW33" s="325" t="n">
        <v>1440</v>
      </c>
      <c r="AX33" s="325" t="n">
        <v>0</v>
      </c>
      <c r="AZ33" s="344" t="n">
        <v>1073</v>
      </c>
      <c r="BA33" s="344" t="n">
        <v>0</v>
      </c>
      <c r="BB33" s="344" t="n">
        <v>698</v>
      </c>
      <c r="BC33" s="344" t="n">
        <f aca="false">BA33-AZ33</f>
        <v>-1073</v>
      </c>
      <c r="BD33" s="344" t="n">
        <f aca="false">AP33</f>
        <v>8748.07246171967</v>
      </c>
      <c r="BE33" s="346" t="n">
        <f aca="false">BB33/24</f>
        <v>29.0833333333333</v>
      </c>
      <c r="BF33" s="358" t="n">
        <v>2.219</v>
      </c>
      <c r="BG33" s="306" t="n">
        <v>0</v>
      </c>
      <c r="BH33" s="349" t="n">
        <v>24</v>
      </c>
      <c r="BI33" s="359" t="n">
        <v>28.6</v>
      </c>
      <c r="BJ33" s="359" t="n">
        <v>0</v>
      </c>
      <c r="BK33" s="359" t="n">
        <v>0</v>
      </c>
      <c r="BL33" s="344" t="n">
        <v>996.7</v>
      </c>
      <c r="BM33" s="359" t="n">
        <v>50.1</v>
      </c>
      <c r="BN33" s="360" t="n">
        <v>0</v>
      </c>
      <c r="BO33" s="359" t="n">
        <v>93.62</v>
      </c>
      <c r="BP33" s="349" t="n">
        <v>0</v>
      </c>
      <c r="BQ33" s="349"/>
      <c r="BR33" s="344" t="n">
        <v>12519</v>
      </c>
      <c r="BS33" s="344" t="n">
        <v>0</v>
      </c>
      <c r="BT33" s="350" t="n">
        <f aca="false">BS33-BR33</f>
        <v>-12519</v>
      </c>
      <c r="BU33" s="288" t="n">
        <f aca="false">BF33+BG33</f>
        <v>2.219</v>
      </c>
      <c r="BV33" s="346" t="n">
        <v>24</v>
      </c>
      <c r="BW33" s="346" t="n">
        <v>0</v>
      </c>
      <c r="BX33" s="346" t="n">
        <v>24</v>
      </c>
      <c r="BY33" s="346" t="n">
        <v>5.6</v>
      </c>
    </row>
    <row r="34" customFormat="false" ht="12.75" hidden="false" customHeight="true" outlineLevel="0" collapsed="false">
      <c r="A34" s="226" t="s">
        <v>361</v>
      </c>
      <c r="B34" s="85" t="n">
        <v>43037</v>
      </c>
      <c r="C34" s="86" t="n">
        <v>76.2</v>
      </c>
      <c r="D34" s="214" t="n">
        <v>0.611</v>
      </c>
      <c r="E34" s="88" t="n">
        <v>89</v>
      </c>
      <c r="F34" s="88" t="n">
        <v>65</v>
      </c>
      <c r="G34" s="89" t="n">
        <v>18</v>
      </c>
      <c r="H34" s="89" t="n">
        <v>15</v>
      </c>
      <c r="I34" s="89" t="n">
        <v>0</v>
      </c>
      <c r="J34" s="89" t="n">
        <v>0</v>
      </c>
      <c r="K34" s="90" t="n">
        <v>0</v>
      </c>
      <c r="L34" s="90" t="n">
        <v>0</v>
      </c>
      <c r="M34" s="90" t="n">
        <v>0</v>
      </c>
      <c r="N34" s="90" t="n">
        <v>0</v>
      </c>
      <c r="O34" s="90" t="n">
        <v>0</v>
      </c>
      <c r="P34" s="90" t="n">
        <v>0</v>
      </c>
      <c r="Q34" s="90" t="n">
        <v>3627</v>
      </c>
      <c r="R34" s="91" t="n">
        <v>1187</v>
      </c>
      <c r="S34" s="91" t="n">
        <v>1187</v>
      </c>
      <c r="T34" s="92" t="n">
        <v>1171</v>
      </c>
      <c r="U34" s="92" t="n">
        <v>1228</v>
      </c>
      <c r="V34" s="89" t="n">
        <v>45</v>
      </c>
      <c r="W34" s="89" t="n">
        <v>389</v>
      </c>
      <c r="X34" s="89" t="n">
        <v>45</v>
      </c>
      <c r="Y34" s="89" t="n">
        <v>1440</v>
      </c>
      <c r="Z34" s="89" t="n">
        <v>60</v>
      </c>
      <c r="AA34" s="88" t="n">
        <v>469</v>
      </c>
      <c r="AB34" s="93" t="n">
        <f aca="false">U34-T34+AX34</f>
        <v>63</v>
      </c>
      <c r="AC34" s="94" t="n">
        <f aca="false">T34-S34</f>
        <v>-16</v>
      </c>
      <c r="AD34" s="88" t="n">
        <v>75</v>
      </c>
      <c r="AE34" s="95" t="n">
        <f aca="false">IF(AD34&gt;0, U34/(AD34*24),"no data")</f>
        <v>0.682222222222222</v>
      </c>
      <c r="AF34" s="96" t="n">
        <f aca="false">IF(Q34&gt;0,Q34/24,"no data")</f>
        <v>151.125</v>
      </c>
      <c r="AG34" s="95" t="n">
        <f aca="false">IF(T34&gt;0,(T34/Q34),"no data")</f>
        <v>0.32285635511442</v>
      </c>
      <c r="AH34" s="97" t="n">
        <f aca="false">(1440-((V34*W34)+(X34*Y34)+(Z34*AA34))/(V34+X34+Z34))/1440</f>
        <v>0.488680555555556</v>
      </c>
      <c r="AI34" s="98" t="n">
        <f aca="false">IF(T34&gt;0,(1440-((W34*V34+AR34*AS34)+(Y34*X34+AT34*AU34)+(Z34*AA34+AV34*AW34))/(V34+X34+Z34))/1440,"no data")</f>
        <v>0.328824074074074</v>
      </c>
      <c r="AJ34" s="110" t="n">
        <v>0</v>
      </c>
      <c r="AK34" s="101" t="n">
        <v>0</v>
      </c>
      <c r="AL34" s="101" t="n">
        <f aca="false">AJ34*AK34</f>
        <v>0</v>
      </c>
      <c r="AM34" s="110" t="n">
        <v>10.865</v>
      </c>
      <c r="AN34" s="119" t="n">
        <v>943</v>
      </c>
      <c r="AO34" s="103" t="n">
        <f aca="false">AM34*AN34</f>
        <v>10245.695</v>
      </c>
      <c r="AP34" s="104" t="n">
        <f aca="false">IF(T34&gt;0,((((AJ34*AK34)+(AM34*AN34))/(T34*1000))*1000000),"no data")</f>
        <v>8749.52604611443</v>
      </c>
      <c r="AQ34" s="101" t="n">
        <f aca="false">R34/24</f>
        <v>49.4583333333333</v>
      </c>
      <c r="AR34" s="88" t="n">
        <v>34</v>
      </c>
      <c r="AS34" s="106" t="n">
        <v>16</v>
      </c>
      <c r="AT34" s="106" t="n">
        <v>0</v>
      </c>
      <c r="AU34" s="88" t="n">
        <v>0</v>
      </c>
      <c r="AV34" s="106" t="n">
        <v>35</v>
      </c>
      <c r="AW34" s="88" t="n">
        <v>971</v>
      </c>
      <c r="AX34" s="88" t="n">
        <v>6</v>
      </c>
      <c r="AZ34" s="107" t="n">
        <v>820</v>
      </c>
      <c r="BA34" s="107" t="n">
        <v>0</v>
      </c>
      <c r="BB34" s="107" t="n">
        <v>408</v>
      </c>
      <c r="BC34" s="107" t="n">
        <f aca="false">BA34-AZ34</f>
        <v>-820</v>
      </c>
      <c r="BD34" s="107" t="n">
        <f aca="false">AP34</f>
        <v>8749.52604611443</v>
      </c>
      <c r="BE34" s="232" t="n">
        <f aca="false">BB34/24</f>
        <v>17</v>
      </c>
      <c r="BF34" s="109" t="n">
        <v>0.899</v>
      </c>
      <c r="BG34" s="110" t="n">
        <v>0</v>
      </c>
      <c r="BH34" s="111" t="n">
        <v>24</v>
      </c>
      <c r="BI34" s="112" t="n">
        <v>21.9</v>
      </c>
      <c r="BJ34" s="111" t="n">
        <v>0</v>
      </c>
      <c r="BK34" s="111" t="n">
        <v>0</v>
      </c>
      <c r="BL34" s="112" t="n">
        <v>998.7</v>
      </c>
      <c r="BM34" s="111" t="n">
        <v>50.09</v>
      </c>
      <c r="BN34" s="113" t="n">
        <v>0</v>
      </c>
      <c r="BO34" s="112" t="n">
        <v>93.1</v>
      </c>
      <c r="BP34" s="111" t="n">
        <v>0</v>
      </c>
      <c r="BQ34" s="114"/>
      <c r="BR34" s="107" t="n">
        <v>12538</v>
      </c>
      <c r="BS34" s="107" t="n">
        <v>0</v>
      </c>
      <c r="BT34" s="116" t="n">
        <f aca="false">BS34-BR34</f>
        <v>-12538</v>
      </c>
      <c r="BU34" s="161" t="n">
        <f aca="false">BF34+BG34</f>
        <v>0.899</v>
      </c>
      <c r="BV34" s="108" t="n">
        <v>10.34</v>
      </c>
      <c r="BW34" s="108" t="n">
        <v>0</v>
      </c>
      <c r="BX34" s="108" t="n">
        <v>18.23</v>
      </c>
      <c r="BY34" s="108" t="n">
        <v>7.18</v>
      </c>
    </row>
    <row r="35" customFormat="false" ht="15" hidden="false" customHeight="false" outlineLevel="0" collapsed="false">
      <c r="A35" s="226"/>
      <c r="B35" s="85" t="n">
        <v>43038</v>
      </c>
      <c r="C35" s="86" t="n">
        <v>74.7</v>
      </c>
      <c r="D35" s="214" t="n">
        <v>0.689</v>
      </c>
      <c r="E35" s="88" t="n">
        <v>86</v>
      </c>
      <c r="F35" s="88" t="n">
        <v>66</v>
      </c>
      <c r="G35" s="89" t="n">
        <v>5</v>
      </c>
      <c r="H35" s="89" t="n">
        <v>42</v>
      </c>
      <c r="I35" s="89" t="n">
        <v>0</v>
      </c>
      <c r="J35" s="89" t="n">
        <v>0</v>
      </c>
      <c r="K35" s="90" t="n">
        <v>0</v>
      </c>
      <c r="L35" s="90" t="n">
        <v>0</v>
      </c>
      <c r="M35" s="90" t="n">
        <v>0</v>
      </c>
      <c r="N35" s="90" t="n">
        <v>0</v>
      </c>
      <c r="O35" s="90" t="n">
        <v>0</v>
      </c>
      <c r="P35" s="90" t="n">
        <v>0</v>
      </c>
      <c r="Q35" s="90" t="n">
        <v>3643</v>
      </c>
      <c r="R35" s="91" t="n">
        <v>399</v>
      </c>
      <c r="S35" s="91" t="n">
        <v>399</v>
      </c>
      <c r="T35" s="92" t="n">
        <v>373</v>
      </c>
      <c r="U35" s="92" t="n">
        <v>392</v>
      </c>
      <c r="V35" s="89" t="n">
        <v>45</v>
      </c>
      <c r="W35" s="89" t="n">
        <v>1020</v>
      </c>
      <c r="X35" s="89" t="n">
        <v>45</v>
      </c>
      <c r="Y35" s="89" t="n">
        <v>1440</v>
      </c>
      <c r="Z35" s="89" t="n">
        <v>60</v>
      </c>
      <c r="AA35" s="88" t="n">
        <v>1108</v>
      </c>
      <c r="AB35" s="93" t="n">
        <f aca="false">U35-T35+AX35</f>
        <v>35</v>
      </c>
      <c r="AC35" s="94" t="n">
        <f aca="false">T35-S35</f>
        <v>-26</v>
      </c>
      <c r="AD35" s="88" t="n">
        <v>65</v>
      </c>
      <c r="AE35" s="95" t="n">
        <f aca="false">IF(AD35&gt;0, U35/(AD35*24),"no data")</f>
        <v>0.251282051282051</v>
      </c>
      <c r="AF35" s="96" t="n">
        <f aca="false">IF(Q35&gt;0,Q35/24,"no data")</f>
        <v>151.791666666667</v>
      </c>
      <c r="AG35" s="95" t="n">
        <f aca="false">IF(T35&gt;0,(T35/Q35),"no data")</f>
        <v>0.102388141641504</v>
      </c>
      <c r="AH35" s="97" t="n">
        <f aca="false">(1440-((V35*W35)+(X35*Y35)+(Z35*AA35))/(V35+X35+Z35))/1440</f>
        <v>0.179722222222222</v>
      </c>
      <c r="AI35" s="98" t="n">
        <f aca="false">IF(T35&gt;0,(1440-((W35*V35+AR35*AS35)+(Y35*X35+AT35*AU35)+(Z35*AA35+AV35*AW35))/(V35+X35+Z35))/1440,"no data")</f>
        <v>0.109574074074074</v>
      </c>
      <c r="AJ35" s="110" t="n">
        <v>0</v>
      </c>
      <c r="AK35" s="101" t="n">
        <v>0</v>
      </c>
      <c r="AL35" s="101" t="n">
        <f aca="false">AJ35*AK35</f>
        <v>0</v>
      </c>
      <c r="AM35" s="110" t="n">
        <v>3.641</v>
      </c>
      <c r="AN35" s="119" t="n">
        <v>945</v>
      </c>
      <c r="AO35" s="103" t="n">
        <f aca="false">AM35*AN35</f>
        <v>3440.745</v>
      </c>
      <c r="AP35" s="104" t="n">
        <f aca="false">IF(T35&gt;0,((((AJ35*AK35)+(AM35*AN35))/(T35*1000))*1000000),"no data")</f>
        <v>9224.51742627346</v>
      </c>
      <c r="AQ35" s="101" t="n">
        <f aca="false">R35/24</f>
        <v>16.625</v>
      </c>
      <c r="AR35" s="88" t="n">
        <v>24</v>
      </c>
      <c r="AS35" s="106" t="n">
        <v>78</v>
      </c>
      <c r="AT35" s="106" t="n">
        <v>0</v>
      </c>
      <c r="AU35" s="88" t="n">
        <v>0</v>
      </c>
      <c r="AV35" s="106" t="n">
        <v>40</v>
      </c>
      <c r="AW35" s="88" t="n">
        <v>332</v>
      </c>
      <c r="AX35" s="88" t="n">
        <v>16</v>
      </c>
      <c r="AZ35" s="107" t="n">
        <v>284</v>
      </c>
      <c r="BA35" s="107" t="n">
        <v>0</v>
      </c>
      <c r="BB35" s="107" t="n">
        <v>108</v>
      </c>
      <c r="BC35" s="107" t="n">
        <f aca="false">BA35-AZ35</f>
        <v>-284</v>
      </c>
      <c r="BD35" s="107" t="n">
        <f aca="false">AP35</f>
        <v>9224.51742627346</v>
      </c>
      <c r="BE35" s="232" t="n">
        <f aca="false">BB35/24</f>
        <v>4.5</v>
      </c>
      <c r="BF35" s="109" t="n">
        <v>0</v>
      </c>
      <c r="BG35" s="110" t="n">
        <v>0</v>
      </c>
      <c r="BH35" s="111" t="n">
        <v>24</v>
      </c>
      <c r="BI35" s="111" t="n">
        <v>26.7</v>
      </c>
      <c r="BJ35" s="112" t="n">
        <v>0</v>
      </c>
      <c r="BK35" s="111" t="n">
        <v>0</v>
      </c>
      <c r="BL35" s="112" t="n">
        <v>988.88</v>
      </c>
      <c r="BM35" s="111" t="n">
        <v>50.14</v>
      </c>
      <c r="BN35" s="113" t="n">
        <v>0</v>
      </c>
      <c r="BO35" s="107" t="n">
        <v>94.3</v>
      </c>
      <c r="BP35" s="111" t="n">
        <v>0</v>
      </c>
      <c r="BQ35" s="114"/>
      <c r="BR35" s="107" t="n">
        <v>12514</v>
      </c>
      <c r="BS35" s="107" t="n">
        <v>0</v>
      </c>
      <c r="BT35" s="116" t="n">
        <f aca="false">BS35-BR35</f>
        <v>-12514</v>
      </c>
      <c r="BU35" s="161" t="n">
        <f aca="false">BF35+BG35</f>
        <v>0</v>
      </c>
      <c r="BV35" s="108" t="n">
        <v>0</v>
      </c>
      <c r="BW35" s="108" t="n">
        <v>0</v>
      </c>
      <c r="BX35" s="108" t="n">
        <v>5.1</v>
      </c>
      <c r="BY35" s="108" t="n">
        <v>3.27</v>
      </c>
    </row>
    <row r="36" customFormat="false" ht="15" hidden="false" customHeight="false" outlineLevel="0" collapsed="false">
      <c r="A36" s="226"/>
      <c r="B36" s="85" t="n">
        <v>43039</v>
      </c>
      <c r="C36" s="86" t="n">
        <v>76.1</v>
      </c>
      <c r="D36" s="214" t="n">
        <v>0.655</v>
      </c>
      <c r="E36" s="88" t="n">
        <v>87</v>
      </c>
      <c r="F36" s="88" t="n">
        <v>66</v>
      </c>
      <c r="G36" s="89" t="n">
        <v>24</v>
      </c>
      <c r="H36" s="89" t="n">
        <v>0</v>
      </c>
      <c r="I36" s="89" t="n">
        <v>0</v>
      </c>
      <c r="J36" s="89" t="n">
        <v>0</v>
      </c>
      <c r="K36" s="90" t="n">
        <v>0</v>
      </c>
      <c r="L36" s="90" t="n">
        <v>0</v>
      </c>
      <c r="M36" s="90" t="n">
        <v>0</v>
      </c>
      <c r="N36" s="90" t="n">
        <v>0</v>
      </c>
      <c r="O36" s="90" t="n">
        <v>0</v>
      </c>
      <c r="P36" s="90" t="n">
        <v>0</v>
      </c>
      <c r="Q36" s="90" t="n">
        <v>3633</v>
      </c>
      <c r="R36" s="91" t="n">
        <v>1512</v>
      </c>
      <c r="S36" s="91" t="n">
        <v>1512</v>
      </c>
      <c r="T36" s="92" t="n">
        <v>1489</v>
      </c>
      <c r="U36" s="92" t="n">
        <v>1559</v>
      </c>
      <c r="V36" s="89" t="n">
        <v>45</v>
      </c>
      <c r="W36" s="89" t="n">
        <v>0</v>
      </c>
      <c r="X36" s="89" t="n">
        <v>45</v>
      </c>
      <c r="Y36" s="89" t="n">
        <v>1440</v>
      </c>
      <c r="Z36" s="89" t="n">
        <v>60</v>
      </c>
      <c r="AA36" s="88" t="n">
        <v>0</v>
      </c>
      <c r="AB36" s="93" t="n">
        <f aca="false">U36-T36+AX36</f>
        <v>70</v>
      </c>
      <c r="AC36" s="94" t="n">
        <f aca="false">T36-S36</f>
        <v>-23</v>
      </c>
      <c r="AD36" s="88" t="n">
        <v>66</v>
      </c>
      <c r="AE36" s="95" t="n">
        <f aca="false">IF(AD36&gt;0, U36/(AD36*24),"no data")</f>
        <v>0.984217171717172</v>
      </c>
      <c r="AF36" s="96" t="n">
        <f aca="false">IF(Q36&gt;0,Q36/24,"no data")</f>
        <v>151.375</v>
      </c>
      <c r="AG36" s="95" t="n">
        <f aca="false">IF(T36&gt;0,(T36/Q36),"no data")</f>
        <v>0.409854115056427</v>
      </c>
      <c r="AH36" s="97" t="n">
        <f aca="false">(1440-((V36*W36)+(X36*Y36)+(Z36*AA36))/(V36+X36+Z36))/1440</f>
        <v>0.7</v>
      </c>
      <c r="AI36" s="98" t="n">
        <f aca="false">IF(T36&gt;0,(1440-((W36*V36+AR36*AS36)+(Y36*X36+AT36*AU36)+(Z36*AA36+AV36*AW36))/(V36+X36+Z36))/1440,"no data")</f>
        <v>0.433333333333333</v>
      </c>
      <c r="AJ36" s="110" t="n">
        <v>0</v>
      </c>
      <c r="AK36" s="101" t="n">
        <v>0</v>
      </c>
      <c r="AL36" s="101" t="n">
        <f aca="false">AJ36*AK36</f>
        <v>0</v>
      </c>
      <c r="AM36" s="110" t="n">
        <v>13.715</v>
      </c>
      <c r="AN36" s="119" t="n">
        <v>947</v>
      </c>
      <c r="AO36" s="103" t="n">
        <f aca="false">AM36*AN36</f>
        <v>12988.105</v>
      </c>
      <c r="AP36" s="104" t="n">
        <f aca="false">IF(T36&gt;0,((((AJ36*AK36)+(AM36*AN36))/(T36*1000))*1000000),"no data")</f>
        <v>8722.70315648086</v>
      </c>
      <c r="AQ36" s="101" t="n">
        <f aca="false">R36/24</f>
        <v>63</v>
      </c>
      <c r="AR36" s="88" t="n">
        <v>0</v>
      </c>
      <c r="AS36" s="106" t="n">
        <v>0</v>
      </c>
      <c r="AT36" s="106" t="n">
        <v>0</v>
      </c>
      <c r="AU36" s="88" t="n">
        <v>0</v>
      </c>
      <c r="AV36" s="106" t="n">
        <v>40</v>
      </c>
      <c r="AW36" s="88" t="n">
        <v>1440</v>
      </c>
      <c r="AX36" s="88" t="n">
        <v>0</v>
      </c>
      <c r="AZ36" s="107" t="n">
        <v>1075</v>
      </c>
      <c r="BA36" s="107" t="n">
        <v>0</v>
      </c>
      <c r="BB36" s="107" t="n">
        <v>484</v>
      </c>
      <c r="BC36" s="107" t="n">
        <f aca="false">BA36-AZ36</f>
        <v>-1075</v>
      </c>
      <c r="BD36" s="107" t="n">
        <f aca="false">AP36</f>
        <v>8722.70315648086</v>
      </c>
      <c r="BE36" s="232" t="n">
        <f aca="false">BB36/24</f>
        <v>20.1666666666667</v>
      </c>
      <c r="BF36" s="109" t="n">
        <v>0</v>
      </c>
      <c r="BG36" s="110" t="n">
        <v>0</v>
      </c>
      <c r="BH36" s="111" t="n">
        <v>24</v>
      </c>
      <c r="BI36" s="112" t="n">
        <v>28.5</v>
      </c>
      <c r="BJ36" s="111" t="n">
        <v>0</v>
      </c>
      <c r="BK36" s="111" t="n">
        <v>0</v>
      </c>
      <c r="BL36" s="112" t="n">
        <v>996.5</v>
      </c>
      <c r="BM36" s="111" t="n">
        <v>50.08</v>
      </c>
      <c r="BN36" s="113" t="n">
        <v>0</v>
      </c>
      <c r="BO36" s="112" t="n">
        <v>94</v>
      </c>
      <c r="BP36" s="111" t="n">
        <v>0</v>
      </c>
      <c r="BQ36" s="114"/>
      <c r="BR36" s="107" t="n">
        <v>12471</v>
      </c>
      <c r="BS36" s="107" t="n">
        <v>0</v>
      </c>
      <c r="BT36" s="116" t="n">
        <f aca="false">BS36-BR36</f>
        <v>-12471</v>
      </c>
      <c r="BU36" s="161" t="n">
        <f aca="false">BF36+BG36</f>
        <v>0</v>
      </c>
      <c r="BV36" s="108" t="n">
        <v>0</v>
      </c>
      <c r="BW36" s="108" t="n">
        <v>0</v>
      </c>
      <c r="BX36" s="108" t="n">
        <v>24</v>
      </c>
      <c r="BY36" s="108" t="n">
        <v>5</v>
      </c>
    </row>
    <row r="37" customFormat="false" ht="15" hidden="false" customHeight="false" outlineLevel="0" collapsed="false">
      <c r="A37" s="226"/>
      <c r="B37" s="85" t="n">
        <v>43040</v>
      </c>
      <c r="C37" s="86"/>
      <c r="D37" s="214"/>
      <c r="E37" s="88"/>
      <c r="F37" s="88"/>
      <c r="G37" s="89"/>
      <c r="H37" s="89"/>
      <c r="I37" s="89"/>
      <c r="J37" s="89"/>
      <c r="K37" s="90"/>
      <c r="L37" s="90"/>
      <c r="M37" s="90"/>
      <c r="N37" s="90"/>
      <c r="O37" s="90"/>
      <c r="P37" s="90"/>
      <c r="Q37" s="90"/>
      <c r="R37" s="91"/>
      <c r="S37" s="91"/>
      <c r="T37" s="92"/>
      <c r="U37" s="92"/>
      <c r="V37" s="89"/>
      <c r="W37" s="89"/>
      <c r="X37" s="89"/>
      <c r="Y37" s="89"/>
      <c r="Z37" s="89"/>
      <c r="AA37" s="88"/>
      <c r="AB37" s="93" t="n">
        <f aca="false">U37-T37+AX37</f>
        <v>0</v>
      </c>
      <c r="AC37" s="94" t="n">
        <f aca="false">T37-S37</f>
        <v>0</v>
      </c>
      <c r="AD37" s="88"/>
      <c r="AE37" s="95" t="str">
        <f aca="false">IF(AD37&gt;0, U37/(AD37*24),"no data")</f>
        <v>no data</v>
      </c>
      <c r="AF37" s="96" t="str">
        <f aca="false">IF(Q37&gt;0,Q37/24,"no data")</f>
        <v>no data</v>
      </c>
      <c r="AG37" s="95" t="str">
        <f aca="false">IF(T37&gt;0,(T37/Q37),"no data")</f>
        <v>no data</v>
      </c>
      <c r="AH37" s="97" t="e">
        <f aca="false">(1440-((V37*W37)+(X37*Y37)+(Z37*AA37))/(V37+X37+Z37))/1440</f>
        <v>#DIV/0!</v>
      </c>
      <c r="AI37" s="98" t="str">
        <f aca="false">IF(T37&gt;0,(1440-((W37*V37+AR37*AS37)+(Y37*X37+AT37*AU37)+(Z37*AA37+AV37*AW37))/(V37+X37+Z37))/1440,"no data")</f>
        <v>no data</v>
      </c>
      <c r="AJ37" s="110"/>
      <c r="AK37" s="101"/>
      <c r="AL37" s="101" t="n">
        <f aca="false">AJ37*AK37</f>
        <v>0</v>
      </c>
      <c r="AM37" s="110"/>
      <c r="AN37" s="88"/>
      <c r="AO37" s="103" t="n">
        <f aca="false">AM37*AN37</f>
        <v>0</v>
      </c>
      <c r="AP37" s="104" t="str">
        <f aca="false">IF(T37&gt;0,((((AJ37*AK37)+(AM37*AN37))/(T37*1000))*1000000),"no data")</f>
        <v>no data</v>
      </c>
      <c r="AQ37" s="101" t="n">
        <f aca="false">R37/24</f>
        <v>0</v>
      </c>
      <c r="AR37" s="88"/>
      <c r="AS37" s="106"/>
      <c r="AT37" s="106"/>
      <c r="AU37" s="88"/>
      <c r="AV37" s="106"/>
      <c r="AW37" s="88"/>
      <c r="AX37" s="88"/>
      <c r="AZ37" s="107"/>
      <c r="BA37" s="107"/>
      <c r="BB37" s="107"/>
      <c r="BC37" s="107" t="n">
        <f aca="false">BA37-AZ37</f>
        <v>0</v>
      </c>
      <c r="BD37" s="107" t="str">
        <f aca="false">AP37</f>
        <v>no data</v>
      </c>
      <c r="BE37" s="232" t="n">
        <f aca="false">BB37/24</f>
        <v>0</v>
      </c>
      <c r="BF37" s="109"/>
      <c r="BG37" s="110"/>
      <c r="BH37" s="111"/>
      <c r="BI37" s="112"/>
      <c r="BJ37" s="111"/>
      <c r="BK37" s="111"/>
      <c r="BL37" s="112"/>
      <c r="BM37" s="111"/>
      <c r="BN37" s="122"/>
      <c r="BO37" s="111"/>
      <c r="BP37" s="111"/>
      <c r="BQ37" s="114"/>
      <c r="BR37" s="107"/>
      <c r="BS37" s="107"/>
      <c r="BT37" s="116" t="n">
        <f aca="false">BS37-BR37</f>
        <v>0</v>
      </c>
      <c r="BU37" s="161" t="n">
        <f aca="false">BF37+BG37</f>
        <v>0</v>
      </c>
      <c r="BV37" s="108"/>
      <c r="BW37" s="108"/>
      <c r="BX37" s="108"/>
      <c r="BY37" s="108"/>
    </row>
    <row r="38" customFormat="false" ht="15" hidden="false" customHeight="false" outlineLevel="0" collapsed="false">
      <c r="A38" s="226"/>
      <c r="B38" s="85" t="n">
        <v>43041</v>
      </c>
      <c r="C38" s="86"/>
      <c r="D38" s="214"/>
      <c r="E38" s="88"/>
      <c r="F38" s="88"/>
      <c r="G38" s="89"/>
      <c r="H38" s="89"/>
      <c r="I38" s="89"/>
      <c r="J38" s="89"/>
      <c r="K38" s="90"/>
      <c r="L38" s="90"/>
      <c r="M38" s="90"/>
      <c r="N38" s="90"/>
      <c r="O38" s="90"/>
      <c r="P38" s="90"/>
      <c r="Q38" s="90"/>
      <c r="R38" s="91"/>
      <c r="S38" s="91"/>
      <c r="T38" s="92"/>
      <c r="U38" s="92"/>
      <c r="V38" s="89"/>
      <c r="W38" s="89"/>
      <c r="X38" s="89"/>
      <c r="Y38" s="89"/>
      <c r="Z38" s="89"/>
      <c r="AA38" s="88"/>
      <c r="AB38" s="93" t="n">
        <f aca="false">U38-T38+AX38</f>
        <v>0</v>
      </c>
      <c r="AC38" s="94" t="n">
        <f aca="false">T38-S38</f>
        <v>0</v>
      </c>
      <c r="AD38" s="88"/>
      <c r="AE38" s="95" t="str">
        <f aca="false">IF(AD38&gt;0, U38/(AD38*24),"no data")</f>
        <v>no data</v>
      </c>
      <c r="AF38" s="96" t="str">
        <f aca="false">IF(Q38&gt;0,Q38/24,"no data")</f>
        <v>no data</v>
      </c>
      <c r="AG38" s="95" t="str">
        <f aca="false">IF(T38&gt;0,(T38/Q38),"no data")</f>
        <v>no data</v>
      </c>
      <c r="AH38" s="97" t="e">
        <f aca="false">(1440-((V38*W38)+(X38*Y38)+(Z38*AA38))/(V38+X38+Z38))/1440</f>
        <v>#DIV/0!</v>
      </c>
      <c r="AI38" s="98" t="str">
        <f aca="false">IF(T38&gt;0,(1440-((W38*V38+AR38*AS38)+(Y38*X38+AT38*AU38)+(Z38*AA38+AV38*AW38))/(V38+X38+Z38))/1440,"no data")</f>
        <v>no data</v>
      </c>
      <c r="AJ38" s="110"/>
      <c r="AK38" s="101"/>
      <c r="AL38" s="101" t="n">
        <f aca="false">AJ38*AK38</f>
        <v>0</v>
      </c>
      <c r="AM38" s="110"/>
      <c r="AN38" s="88"/>
      <c r="AO38" s="103" t="n">
        <f aca="false">AM38*AN38</f>
        <v>0</v>
      </c>
      <c r="AP38" s="104" t="str">
        <f aca="false">IF(T38&gt;0,((((AJ38*AK38)+(AM38*AN38))/(T38*1000))*1000000),"no data")</f>
        <v>no data</v>
      </c>
      <c r="AQ38" s="101" t="n">
        <f aca="false">R38/24</f>
        <v>0</v>
      </c>
      <c r="AR38" s="88"/>
      <c r="AS38" s="106"/>
      <c r="AT38" s="106"/>
      <c r="AU38" s="88"/>
      <c r="AV38" s="106"/>
      <c r="AW38" s="88"/>
      <c r="AX38" s="88"/>
      <c r="AZ38" s="107"/>
      <c r="BA38" s="107"/>
      <c r="BB38" s="107"/>
      <c r="BC38" s="107" t="n">
        <f aca="false">BA38-AZ38</f>
        <v>0</v>
      </c>
      <c r="BD38" s="107" t="str">
        <f aca="false">AP38</f>
        <v>no data</v>
      </c>
      <c r="BE38" s="232" t="n">
        <f aca="false">BB38/24</f>
        <v>0</v>
      </c>
      <c r="BF38" s="109"/>
      <c r="BG38" s="110"/>
      <c r="BH38" s="111"/>
      <c r="BI38" s="112"/>
      <c r="BJ38" s="112"/>
      <c r="BK38" s="112"/>
      <c r="BL38" s="112"/>
      <c r="BM38" s="111"/>
      <c r="BN38" s="113"/>
      <c r="BO38" s="108"/>
      <c r="BP38" s="108"/>
      <c r="BQ38" s="114"/>
      <c r="BR38" s="107"/>
      <c r="BS38" s="107"/>
      <c r="BT38" s="116" t="n">
        <f aca="false">BS38-BR38</f>
        <v>0</v>
      </c>
      <c r="BU38" s="161" t="n">
        <f aca="false">BF38+BG38</f>
        <v>0</v>
      </c>
      <c r="BV38" s="108"/>
      <c r="BW38" s="108"/>
      <c r="BX38" s="108"/>
      <c r="BY38" s="108"/>
    </row>
    <row r="39" customFormat="false" ht="15" hidden="false" customHeight="false" outlineLevel="0" collapsed="false">
      <c r="A39" s="226"/>
      <c r="B39" s="85" t="n">
        <v>43042</v>
      </c>
      <c r="C39" s="86"/>
      <c r="D39" s="214"/>
      <c r="E39" s="88"/>
      <c r="F39" s="88"/>
      <c r="G39" s="89"/>
      <c r="H39" s="89"/>
      <c r="I39" s="89"/>
      <c r="J39" s="89"/>
      <c r="K39" s="90"/>
      <c r="L39" s="90"/>
      <c r="M39" s="90"/>
      <c r="N39" s="90"/>
      <c r="O39" s="90"/>
      <c r="P39" s="90"/>
      <c r="Q39" s="90"/>
      <c r="R39" s="91"/>
      <c r="S39" s="91"/>
      <c r="T39" s="92"/>
      <c r="U39" s="92"/>
      <c r="V39" s="89"/>
      <c r="W39" s="89"/>
      <c r="X39" s="89"/>
      <c r="Y39" s="89"/>
      <c r="Z39" s="89"/>
      <c r="AA39" s="88"/>
      <c r="AB39" s="93" t="n">
        <f aca="false">U39-T39+AX39</f>
        <v>0</v>
      </c>
      <c r="AC39" s="94" t="n">
        <f aca="false">T39-S39</f>
        <v>0</v>
      </c>
      <c r="AD39" s="88"/>
      <c r="AE39" s="95" t="str">
        <f aca="false">IF(AD39&gt;0, U39/(AD39*24),"no data")</f>
        <v>no data</v>
      </c>
      <c r="AF39" s="96" t="str">
        <f aca="false">IF(Q39&gt;0,Q39/24,"no data")</f>
        <v>no data</v>
      </c>
      <c r="AG39" s="95" t="str">
        <f aca="false">IF(T39&gt;0,(T39/Q39),"no data")</f>
        <v>no data</v>
      </c>
      <c r="AH39" s="97" t="e">
        <f aca="false">(1440-((V39*W39)+(X39*Y39)+(Z39*AA39))/(V39+X39+Z39))/1440</f>
        <v>#DIV/0!</v>
      </c>
      <c r="AI39" s="98" t="str">
        <f aca="false">IF(T39&gt;0,(1440-((W39*V39+AR39*AS39)+(Y39*X39+AT39*AU39)+(Z39*AA39+AV39*AW39))/(V39+X39+Z39))/1440,"no data")</f>
        <v>no data</v>
      </c>
      <c r="AJ39" s="110"/>
      <c r="AK39" s="101"/>
      <c r="AL39" s="101" t="n">
        <f aca="false">AJ39*AK39</f>
        <v>0</v>
      </c>
      <c r="AM39" s="110"/>
      <c r="AN39" s="88"/>
      <c r="AO39" s="103" t="n">
        <f aca="false">AM39*AN39</f>
        <v>0</v>
      </c>
      <c r="AP39" s="104" t="str">
        <f aca="false">IF(T39&gt;0,((((AJ39*AK39)+(AM39*AN39))/(T39*1000))*1000000),"no data")</f>
        <v>no data</v>
      </c>
      <c r="AQ39" s="101" t="n">
        <f aca="false">R39/24</f>
        <v>0</v>
      </c>
      <c r="AR39" s="88"/>
      <c r="AS39" s="106"/>
      <c r="AT39" s="106"/>
      <c r="AU39" s="88"/>
      <c r="AV39" s="106"/>
      <c r="AW39" s="88"/>
      <c r="AX39" s="88"/>
      <c r="AZ39" s="107"/>
      <c r="BA39" s="107"/>
      <c r="BB39" s="107"/>
      <c r="BC39" s="107" t="n">
        <f aca="false">BA39-AZ39</f>
        <v>0</v>
      </c>
      <c r="BD39" s="107" t="str">
        <f aca="false">AP39</f>
        <v>no data</v>
      </c>
      <c r="BE39" s="232" t="n">
        <f aca="false">BB39/24</f>
        <v>0</v>
      </c>
      <c r="BF39" s="109"/>
      <c r="BG39" s="110"/>
      <c r="BH39" s="111"/>
      <c r="BI39" s="112"/>
      <c r="BJ39" s="112"/>
      <c r="BK39" s="112"/>
      <c r="BL39" s="112"/>
      <c r="BM39" s="111"/>
      <c r="BN39" s="113"/>
      <c r="BO39" s="108"/>
      <c r="BP39" s="108"/>
      <c r="BQ39" s="114"/>
      <c r="BR39" s="107"/>
      <c r="BS39" s="107"/>
      <c r="BT39" s="116" t="n">
        <f aca="false">BS39-BR39</f>
        <v>0</v>
      </c>
      <c r="BU39" s="161" t="n">
        <f aca="false">BF39+BG39</f>
        <v>0</v>
      </c>
      <c r="BV39" s="108"/>
      <c r="BW39" s="108"/>
      <c r="BX39" s="108"/>
      <c r="BY39" s="108"/>
    </row>
    <row r="40" customFormat="false" ht="15" hidden="false" customHeight="false" outlineLevel="0" collapsed="false">
      <c r="A40" s="226"/>
      <c r="B40" s="85" t="n">
        <v>43043</v>
      </c>
      <c r="C40" s="86"/>
      <c r="D40" s="214"/>
      <c r="E40" s="88"/>
      <c r="F40" s="88"/>
      <c r="G40" s="89"/>
      <c r="H40" s="89"/>
      <c r="I40" s="89"/>
      <c r="J40" s="89"/>
      <c r="K40" s="90"/>
      <c r="L40" s="90"/>
      <c r="M40" s="90"/>
      <c r="N40" s="90"/>
      <c r="O40" s="90"/>
      <c r="P40" s="90"/>
      <c r="Q40" s="90"/>
      <c r="R40" s="91"/>
      <c r="S40" s="91"/>
      <c r="T40" s="92"/>
      <c r="U40" s="92"/>
      <c r="V40" s="89"/>
      <c r="W40" s="89"/>
      <c r="X40" s="89"/>
      <c r="Y40" s="89"/>
      <c r="Z40" s="89"/>
      <c r="AA40" s="88"/>
      <c r="AB40" s="93" t="n">
        <f aca="false">U40-T40+AX40</f>
        <v>0</v>
      </c>
      <c r="AC40" s="94" t="n">
        <f aca="false">T40-S40</f>
        <v>0</v>
      </c>
      <c r="AD40" s="88"/>
      <c r="AE40" s="95" t="str">
        <f aca="false">IF(AD40&gt;0, U40/(AD40*24),"no data")</f>
        <v>no data</v>
      </c>
      <c r="AF40" s="96" t="str">
        <f aca="false">IF(Q40&gt;0,Q40/24,"no data")</f>
        <v>no data</v>
      </c>
      <c r="AG40" s="95" t="str">
        <f aca="false">IF(T40&gt;0,(T40/Q40),"no data")</f>
        <v>no data</v>
      </c>
      <c r="AH40" s="97" t="e">
        <f aca="false">(1440-((V40*W40)+(X40*Y40)+(Z40*AA40))/(V40+X40+Z40))/1440</f>
        <v>#DIV/0!</v>
      </c>
      <c r="AI40" s="98" t="str">
        <f aca="false">IF(T40&gt;0,(1440-((W40*V40+AR40*AS40)+(Y40*X40+AT40*AU40)+(Z40*AA40+AV40*AW40))/(V40+X40+Z40))/1440,"no data")</f>
        <v>no data</v>
      </c>
      <c r="AJ40" s="110"/>
      <c r="AK40" s="101"/>
      <c r="AL40" s="101" t="n">
        <f aca="false">AJ40*AK40</f>
        <v>0</v>
      </c>
      <c r="AM40" s="110"/>
      <c r="AN40" s="88"/>
      <c r="AO40" s="103" t="n">
        <f aca="false">AM40*AN40</f>
        <v>0</v>
      </c>
      <c r="AP40" s="104" t="str">
        <f aca="false">IF(T40&gt;0,((((AJ40*AK40)+(AM40*AN40))/(T40*1000))*1000000),"no data")</f>
        <v>no data</v>
      </c>
      <c r="AQ40" s="101" t="n">
        <f aca="false">R40/24</f>
        <v>0</v>
      </c>
      <c r="AR40" s="88"/>
      <c r="AS40" s="106"/>
      <c r="AT40" s="106"/>
      <c r="AU40" s="88"/>
      <c r="AV40" s="106"/>
      <c r="AW40" s="88"/>
      <c r="AX40" s="88"/>
      <c r="AZ40" s="107"/>
      <c r="BA40" s="107"/>
      <c r="BB40" s="107"/>
      <c r="BC40" s="107" t="n">
        <f aca="false">BA40-AZ40</f>
        <v>0</v>
      </c>
      <c r="BD40" s="107" t="str">
        <f aca="false">AP40</f>
        <v>no data</v>
      </c>
      <c r="BE40" s="232"/>
      <c r="BF40" s="109"/>
      <c r="BG40" s="110"/>
      <c r="BH40" s="111"/>
      <c r="BI40" s="112"/>
      <c r="BJ40" s="112"/>
      <c r="BK40" s="112"/>
      <c r="BL40" s="112"/>
      <c r="BM40" s="111"/>
      <c r="BN40" s="113"/>
      <c r="BO40" s="108"/>
      <c r="BP40" s="108"/>
      <c r="BQ40" s="114"/>
      <c r="BR40" s="107"/>
      <c r="BS40" s="107"/>
      <c r="BT40" s="116" t="n">
        <f aca="false">BS40-BR40</f>
        <v>0</v>
      </c>
      <c r="BU40" s="161" t="n">
        <f aca="false">BF40+BG40</f>
        <v>0</v>
      </c>
      <c r="BV40" s="123"/>
      <c r="BW40" s="123"/>
      <c r="BX40" s="123"/>
      <c r="BY40" s="123"/>
    </row>
    <row r="41" customFormat="false" ht="15" hidden="false" customHeight="false" outlineLevel="0" collapsed="false">
      <c r="A41" s="522"/>
      <c r="B41" s="523" t="s">
        <v>149</v>
      </c>
      <c r="C41" s="403" t="n">
        <f aca="false">AVERAGE(C6:C36)</f>
        <v>81.5241935483871</v>
      </c>
      <c r="D41" s="403" t="n">
        <f aca="false">AVERAGE(D6:D36)</f>
        <v>0.60661935483871</v>
      </c>
      <c r="E41" s="403" t="n">
        <f aca="false">AVERAGE(E6:E36)</f>
        <v>94.5225806451613</v>
      </c>
      <c r="F41" s="403" t="n">
        <f aca="false">AVERAGE(F6:F36)</f>
        <v>70.4193548387097</v>
      </c>
      <c r="G41" s="403" t="n">
        <f aca="false">SUM(G6:G36)+(INT(SUM(H6:H36)/60))</f>
        <v>462</v>
      </c>
      <c r="H41" s="403" t="n">
        <f aca="false">SUM(H6:H36)-(INT(SUM(H6:H36)/60)*60)</f>
        <v>32</v>
      </c>
      <c r="I41" s="403" t="n">
        <f aca="false">SUM(I6:I36)+(INT(SUM(J6:J36)/60))</f>
        <v>360</v>
      </c>
      <c r="J41" s="403" t="n">
        <f aca="false">SUM(J6:J36)-(INT(SUM(J6:J36)/60)*60)</f>
        <v>5</v>
      </c>
      <c r="K41" s="403" t="n">
        <f aca="false">SUM(K6:K36)-(INT(SUM(K6:K36)/60)*60)</f>
        <v>0</v>
      </c>
      <c r="L41" s="403" t="n">
        <f aca="false">SUM(L6:L36)-(INT(SUM(L6:L36)/60)*60)</f>
        <v>0</v>
      </c>
      <c r="M41" s="403" t="n">
        <f aca="false">SUM(M6:M36)-(INT(SUM(M6:M36)/60)*60)</f>
        <v>0</v>
      </c>
      <c r="N41" s="403" t="n">
        <f aca="false">SUM(N6:N36)-(INT(SUM(N6:N36)/60)*60)</f>
        <v>0</v>
      </c>
      <c r="O41" s="403" t="n">
        <f aca="false">SUM(O6:O36)-(INT(SUM(O6:O36)/60)*60)</f>
        <v>12</v>
      </c>
      <c r="P41" s="403" t="n">
        <f aca="false">SUM(P6:P36)-(INT(SUM(P6:P36)/60)*60)</f>
        <v>0</v>
      </c>
      <c r="Q41" s="405" t="n">
        <f aca="false">SUM(Q6:Q36)</f>
        <v>110991</v>
      </c>
      <c r="R41" s="405" t="n">
        <f aca="false">SUM(R6:R36)</f>
        <v>53707.5</v>
      </c>
      <c r="S41" s="405" t="n">
        <f aca="false">SUM(S6:S36)</f>
        <v>53707.5</v>
      </c>
      <c r="T41" s="524" t="n">
        <v>52668.77</v>
      </c>
      <c r="U41" s="405" t="n">
        <f aca="false">SUM(U6:U36)</f>
        <v>54412</v>
      </c>
      <c r="V41" s="408" t="n">
        <f aca="false">AVERAGE(V6:V36)</f>
        <v>42.7741935483871</v>
      </c>
      <c r="W41" s="408" t="n">
        <f aca="false">SUM(W6:W36)</f>
        <v>16673</v>
      </c>
      <c r="X41" s="408" t="n">
        <f aca="false">AVERAGE(X6:X36)</f>
        <v>42.5483870967742</v>
      </c>
      <c r="Y41" s="408" t="n">
        <f aca="false">SUM(Y6:Y36)</f>
        <v>22976</v>
      </c>
      <c r="Z41" s="408" t="n">
        <f aca="false">AVERAGE(Z6:Z36)</f>
        <v>60</v>
      </c>
      <c r="AA41" s="408" t="n">
        <f aca="false">SUM(AA6:AA36)</f>
        <v>16968</v>
      </c>
      <c r="AB41" s="409" t="n">
        <f aca="false">U41-T41+AX41</f>
        <v>1836.23</v>
      </c>
      <c r="AC41" s="406" t="n">
        <f aca="false">(SUM($AC$6:$AC$36))</f>
        <v>-1138.5</v>
      </c>
      <c r="AD41" s="406" t="n">
        <f aca="false">AVERAGE(AD6:AD36)</f>
        <v>81.3870967741936</v>
      </c>
      <c r="AE41" s="410" t="n">
        <f aca="false">AVERAGE(AE6:AE36)</f>
        <v>0.847002601120597</v>
      </c>
      <c r="AF41" s="411" t="n">
        <f aca="false">AVERAGE(AF6:AF36)</f>
        <v>149.181451612903</v>
      </c>
      <c r="AG41" s="410" t="n">
        <f aca="false">AVERAGE(AG6:AG36)</f>
        <v>0.671124889952023</v>
      </c>
      <c r="AH41" s="410" t="n">
        <f aca="false">AVERAGE(AH6:AH36)</f>
        <v>0.581513141165359</v>
      </c>
      <c r="AI41" s="410" t="n">
        <f aca="false">AVERAGE(AI6:AI36)</f>
        <v>0.709923817193303</v>
      </c>
      <c r="AJ41" s="412" t="n">
        <f aca="false">SUM(AJ6:AJ36)</f>
        <v>118.778</v>
      </c>
      <c r="AK41" s="412" t="n">
        <f aca="false">AVERAGE(AK6:AK36)</f>
        <v>62.1125806451613</v>
      </c>
      <c r="AL41" s="412" t="n">
        <f aca="false">SUM(AL6:AL36)</f>
        <v>15247.12064</v>
      </c>
      <c r="AM41" s="412" t="n">
        <f aca="false">SUM(AM6:AM36)</f>
        <v>467.43041</v>
      </c>
      <c r="AN41" s="412" t="n">
        <f aca="false">AVERAGE(AN6:AN36)</f>
        <v>671.910335483871</v>
      </c>
      <c r="AO41" s="411" t="n">
        <f aca="false">SUM(AO6:AO36)</f>
        <v>442589.0048026</v>
      </c>
      <c r="AP41" s="414" t="n">
        <f aca="false">((AL41+AO41))/(T41*1000)*1000000</f>
        <v>8692.74382983692</v>
      </c>
      <c r="AQ41" s="565" t="n">
        <f aca="false">AVERAGE(AQ6:AQ36)</f>
        <v>72.1875</v>
      </c>
      <c r="AR41" s="416" t="n">
        <f aca="false">SUM(AR6:AR36)</f>
        <v>95</v>
      </c>
      <c r="AS41" s="416" t="n">
        <f aca="false">SUM(AS6:AS36)</f>
        <v>275</v>
      </c>
      <c r="AT41" s="416" t="n">
        <f aca="false">SUM(AT6:AT36)</f>
        <v>25</v>
      </c>
      <c r="AU41" s="416" t="n">
        <f aca="false">SUM(AU6:AU36)</f>
        <v>59</v>
      </c>
      <c r="AV41" s="416" t="n">
        <f aca="false">SUM(AV6:AV36)</f>
        <v>500</v>
      </c>
      <c r="AW41" s="416" t="n">
        <f aca="false">SUM(AW6:AW36)</f>
        <v>23352</v>
      </c>
      <c r="AX41" s="416" t="n">
        <f aca="false">SUM(AX6:AX36)</f>
        <v>93</v>
      </c>
      <c r="AZ41" s="416" t="n">
        <f aca="false">SUM(AZ6:AZ36)</f>
        <v>19987</v>
      </c>
      <c r="BA41" s="416" t="n">
        <f aca="false">SUM(BA6:BA36)</f>
        <v>15154</v>
      </c>
      <c r="BB41" s="416" t="n">
        <f aca="false">SUM(BB6:BB36)</f>
        <v>19266</v>
      </c>
      <c r="BC41" s="5" t="n">
        <f aca="false">(BA41-AZ41)</f>
        <v>-4833</v>
      </c>
      <c r="BD41" s="526" t="n">
        <f aca="false">AP41</f>
        <v>8692.74382983692</v>
      </c>
      <c r="BE41" s="526" t="n">
        <f aca="false">SUM(BE6:BE36)</f>
        <v>802.75</v>
      </c>
      <c r="BF41" s="526" t="n">
        <f aca="false">SUM(BF6:BF36)</f>
        <v>13.485</v>
      </c>
      <c r="BG41" s="526" t="n">
        <f aca="false">SUM(BG6:BG36)</f>
        <v>7.021</v>
      </c>
      <c r="BH41" s="526" t="n">
        <f aca="false">AVERAGE(BH6:BH36)</f>
        <v>16.2193548387097</v>
      </c>
      <c r="BI41" s="526" t="n">
        <f aca="false">AVERAGE(BI6:BI36)</f>
        <v>19.1261290322581</v>
      </c>
      <c r="BJ41" s="526" t="n">
        <f aca="false">AVERAGE(BJ6:BJ36)</f>
        <v>11.6922580645161</v>
      </c>
      <c r="BK41" s="526" t="n">
        <f aca="false">AVERAGE(BK6:BK36)</f>
        <v>10.8570967741935</v>
      </c>
      <c r="BL41" s="526" t="n">
        <f aca="false">AVERAGE(BL6:BL36)</f>
        <v>991.815806451613</v>
      </c>
      <c r="BM41" s="526" t="n">
        <f aca="false">AVERAGE(BM6:BM36)</f>
        <v>35.56</v>
      </c>
      <c r="BN41" s="526" t="n">
        <f aca="false">AVERAGE(BN6:BN36)</f>
        <v>0.453296774193548</v>
      </c>
      <c r="BO41" s="526" t="n">
        <f aca="false">AVERAGE(BO6:BO36)</f>
        <v>64.2858064516129</v>
      </c>
      <c r="BP41" s="526" t="n">
        <f aca="false">AVERAGE(BP6:BP36)</f>
        <v>41.6758064516129</v>
      </c>
      <c r="BQ41" s="526" t="n">
        <f aca="false">AVERAGE(BQ6:BQ36)</f>
        <v>0</v>
      </c>
      <c r="BR41" s="526" t="n">
        <f aca="false">AVERAGE(BR6:BR36)</f>
        <v>8548.25806451613</v>
      </c>
      <c r="BS41" s="526" t="n">
        <f aca="false">AVERAGE(BS6:BS36)</f>
        <v>6129.22580645161</v>
      </c>
      <c r="BT41" s="116" t="n">
        <f aca="false">BS41-BR41</f>
        <v>-2419.03225806452</v>
      </c>
      <c r="BU41" s="421" t="n">
        <f aca="false">SUM(BU8:BU38)</f>
        <v>20.506</v>
      </c>
      <c r="BV41" s="421" t="n">
        <f aca="false">SUM(BV6:BV36)</f>
        <v>137.09</v>
      </c>
      <c r="BW41" s="421" t="n">
        <f aca="false">SUM(BW6:BW36)</f>
        <v>72</v>
      </c>
      <c r="BX41" s="421" t="n">
        <f aca="false">SUM(BX6:BX36)</f>
        <v>459.33</v>
      </c>
      <c r="BY41" s="421" t="n">
        <f aca="false">SUM(BY6:BY36)</f>
        <v>131.08</v>
      </c>
    </row>
    <row r="42" customFormat="false" ht="15.75" hidden="false" customHeight="false" outlineLevel="0" collapsed="false">
      <c r="A42" s="529"/>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530"/>
      <c r="AX42" s="402" t="s">
        <v>166</v>
      </c>
      <c r="BD42" s="435" t="str">
        <f aca="false">AP42</f>
        <v>Avg.</v>
      </c>
      <c r="BR42" s="5"/>
      <c r="BS42" s="5"/>
      <c r="BT42" s="5"/>
      <c r="BX42" s="186"/>
      <c r="BY42" s="186"/>
    </row>
    <row r="43" customFormat="false" ht="15.75" hidden="false" customHeight="false" outlineLevel="0" collapsed="false">
      <c r="B43" s="531"/>
      <c r="C43" s="531"/>
      <c r="D43" s="531"/>
      <c r="E43" s="531"/>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1"/>
      <c r="AD43" s="531"/>
      <c r="AE43" s="531"/>
      <c r="AF43" s="531"/>
      <c r="AG43" s="531"/>
      <c r="AH43" s="531"/>
      <c r="AI43" s="531"/>
      <c r="AJ43" s="531"/>
      <c r="AK43" s="531"/>
      <c r="AL43" s="439"/>
      <c r="AP43" s="186"/>
      <c r="AZ43" s="441"/>
      <c r="BA43" s="441"/>
      <c r="BB43" s="441"/>
      <c r="BC43" s="5"/>
      <c r="BR43" s="5"/>
      <c r="BS43" s="5"/>
      <c r="BT43" s="5"/>
      <c r="BX43" s="186"/>
      <c r="BY43" s="186"/>
    </row>
    <row r="44" customFormat="false" ht="60.75" hidden="false" customHeight="true" outlineLevel="0" collapsed="false">
      <c r="B44" s="443" t="s">
        <v>167</v>
      </c>
      <c r="C44" s="443" t="s">
        <v>168</v>
      </c>
      <c r="D44" s="443" t="s">
        <v>169</v>
      </c>
      <c r="E44" s="443" t="s">
        <v>170</v>
      </c>
      <c r="F44" s="443"/>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5" t="s">
        <v>27</v>
      </c>
      <c r="AC44" s="448" t="s">
        <v>144</v>
      </c>
      <c r="AD44" s="449" t="s">
        <v>29</v>
      </c>
      <c r="AE44" s="449" t="s">
        <v>30</v>
      </c>
      <c r="AF44" s="449" t="s">
        <v>181</v>
      </c>
      <c r="AG44" s="450" t="s">
        <v>237</v>
      </c>
      <c r="AH44" s="450" t="s">
        <v>33</v>
      </c>
      <c r="AI44" s="451" t="s">
        <v>34</v>
      </c>
      <c r="AJ44" s="446" t="s">
        <v>182</v>
      </c>
      <c r="AK44" s="452" t="s">
        <v>145</v>
      </c>
      <c r="AL44" s="452" t="s">
        <v>146</v>
      </c>
      <c r="AM44" s="446" t="s">
        <v>183</v>
      </c>
      <c r="AN44" s="452" t="s">
        <v>184</v>
      </c>
      <c r="AO44" s="452" t="s">
        <v>40</v>
      </c>
      <c r="AP44" s="451" t="s">
        <v>185</v>
      </c>
      <c r="AQ44" s="532"/>
      <c r="AY44" s="440"/>
      <c r="AZ44" s="441"/>
      <c r="BA44" s="441"/>
      <c r="BB44" s="441"/>
      <c r="BC44" s="194" t="n">
        <f aca="false">AVERAGE(BC28:BC31)</f>
        <v>-91.5</v>
      </c>
      <c r="BR44" s="5"/>
      <c r="BS44" s="5"/>
      <c r="BT44" s="5"/>
      <c r="BX44" s="186"/>
      <c r="BY44" s="186"/>
    </row>
    <row r="45" customFormat="false" ht="15" hidden="false" customHeight="false" outlineLevel="0" collapsed="false">
      <c r="B45" s="533" t="s">
        <v>126</v>
      </c>
      <c r="C45" s="534" t="n">
        <f aca="false">IF(C6=0,"no data",AVERAGE(C6:C12))</f>
        <v>85.7042857142857</v>
      </c>
      <c r="D45" s="535" t="n">
        <f aca="false">IF(D6=0,"no data",AVERAGE(D6:D12))</f>
        <v>0.5757</v>
      </c>
      <c r="E45" s="534" t="n">
        <f aca="false">IF(E6=0,"no data",AVERAGE(E6:E12))</f>
        <v>98.8571428571429</v>
      </c>
      <c r="F45" s="534" t="n">
        <f aca="false">IF(F6=0,"no data",AVERAGE(F6:F12))</f>
        <v>74</v>
      </c>
      <c r="G45" s="534" t="n">
        <f aca="false">SUM(G6:G12)+INT(SUM(H6:H12)/60)</f>
        <v>168</v>
      </c>
      <c r="H45" s="534" t="n">
        <f aca="false">SUM(H6:H12)-INT(SUM(H6:H12)/60)*60</f>
        <v>0</v>
      </c>
      <c r="I45" s="534" t="n">
        <f aca="false">SUM(I6:I12)+INT(SUM(J6:J12)/60)</f>
        <v>168</v>
      </c>
      <c r="J45" s="534" t="n">
        <f aca="false">SUM(J6:J12)-INT(SUM(J6:J12)/60)*60</f>
        <v>0</v>
      </c>
      <c r="K45" s="534" t="n">
        <f aca="false">SUM(K6:K12)+INT(SUM(L6:L12)/60)</f>
        <v>0</v>
      </c>
      <c r="L45" s="534" t="n">
        <f aca="false">SUM(L6:L12)-INT(SUM(L6:L12)/60)*60</f>
        <v>0</v>
      </c>
      <c r="M45" s="534" t="n">
        <f aca="false">SUM(M6:M12)+INT(SUM(N6:N12)/60)</f>
        <v>0</v>
      </c>
      <c r="N45" s="534" t="n">
        <f aca="false">SUM(N6:N12)-INT(SUM(N6:N12)/60)*60</f>
        <v>0</v>
      </c>
      <c r="O45" s="534" t="n">
        <f aca="false">SUM(O6:O12)+INT(SUM(P6:P12)/60)</f>
        <v>0</v>
      </c>
      <c r="P45" s="534" t="n">
        <f aca="false">SUM(P6:P12)-INT(SUM(P6:P12)/60)*60</f>
        <v>0</v>
      </c>
      <c r="Q45" s="536" t="n">
        <f aca="false">IF(Q6=0,"no data", AVERAGE(Q6:Q12))</f>
        <v>3540.57142857143</v>
      </c>
      <c r="R45" s="536" t="n">
        <f aca="false">IF(R6=0,"no data", AVERAGE(R6:R12))</f>
        <v>3032.57142857143</v>
      </c>
      <c r="S45" s="536" t="n">
        <f aca="false">IF(S6=0,"no data", AVERAGE(S6:S12))</f>
        <v>3032.57142857143</v>
      </c>
      <c r="T45" s="536" t="n">
        <f aca="false">IF(T6=0,"no data", AVERAGE(T6:T12))</f>
        <v>2967.14285714286</v>
      </c>
      <c r="U45" s="536" t="n">
        <f aca="false">IF(U6=0,"no data", AVERAGE(U6:U12))</f>
        <v>3064.42857142857</v>
      </c>
      <c r="V45" s="537" t="n">
        <f aca="false">IF(V6=0,"no data", AVERAGE(V6:V12))</f>
        <v>43</v>
      </c>
      <c r="W45" s="538" t="str">
        <f aca="false">IF(AND(W6=0,W7=0,W8=0,W9=0,W10=0,W11= 0,W12=0),"No outage",SUM(W6:W12))</f>
        <v>No outage</v>
      </c>
      <c r="X45" s="538" t="n">
        <f aca="false">IF(X6=0,"no data", AVERAGE(X6:X12))</f>
        <v>42</v>
      </c>
      <c r="Y45" s="538" t="str">
        <f aca="false">IF(AND(Y6=0,Y7=0,Y8=0,Y9=0,Y10=0,Y11= 0,Y12=0),"No outage",SUM(Y6:Y12))</f>
        <v>No outage</v>
      </c>
      <c r="Z45" s="538" t="n">
        <f aca="false">IF(AND(Z6=0,Z7=0,Z8=0,Z9=0,Z10=0, Z11=0,Z12=0),"No outage",SUM(Z6:Z12))</f>
        <v>420</v>
      </c>
      <c r="AA45" s="538" t="str">
        <f aca="false">IF(Y6=0,"no data", AVERAGE(AA6:AA12))</f>
        <v>no data</v>
      </c>
      <c r="AB45" s="534" t="str">
        <f aca="false">IF(Y6=0,"no data", SUM(AB6:AB12))</f>
        <v>no data</v>
      </c>
      <c r="AC45" s="534" t="n">
        <f aca="false">IF(AC6=0,"no data", SUM(AC6:AC12))</f>
        <v>-458</v>
      </c>
      <c r="AD45" s="537" t="n">
        <f aca="false">IF(AD6=0,"no data", AVERAGE(AD6:AD12))</f>
        <v>130.571428571429</v>
      </c>
      <c r="AE45" s="539" t="n">
        <f aca="false">IF(AE6=0,"no data", AVERAGE(AE6:AE12))</f>
        <v>0.977917734621534</v>
      </c>
      <c r="AF45" s="538" t="n">
        <f aca="false">IF(AF6=0,"no data", AVERAGE(AF6:AF12))</f>
        <v>147.52380952381</v>
      </c>
      <c r="AG45" s="539" t="n">
        <f aca="false">IF(AG6=0,"no data", AVERAGE(AG6:AG12))</f>
        <v>0.838042031494875</v>
      </c>
      <c r="AH45" s="539" t="n">
        <f aca="false">IF(AH6=0,"no data", AVERAGE(AH6:AH12))</f>
        <v>1</v>
      </c>
      <c r="AI45" s="539" t="n">
        <f aca="false">IF(AI6=0,"no data", AVERAGE(AI6:AI12))</f>
        <v>0.882758620689655</v>
      </c>
      <c r="AJ45" s="538" t="n">
        <f aca="false">IF(AJ6=0,"no data", SUM(AJ6:AJ12))</f>
        <v>55.466</v>
      </c>
      <c r="AK45" s="538" t="n">
        <f aca="false">IF(AK6=0,"no data", AVERAGE(AK6:AK12))</f>
        <v>127.764285714286</v>
      </c>
      <c r="AL45" s="538" t="n">
        <f aca="false">AJ45*AK45</f>
        <v>7086.57387142857</v>
      </c>
      <c r="AM45" s="538" t="n">
        <f aca="false">IF(AM6=0,"no data", SUM(AM6:AM12))</f>
        <v>181.993</v>
      </c>
      <c r="AN45" s="538" t="n">
        <f aca="false">IF(AN6=0,"no data", AVERAGE(AN6:AN12))</f>
        <v>946.377</v>
      </c>
      <c r="AO45" s="538" t="n">
        <f aca="false">AM45*AN45</f>
        <v>172233.989361</v>
      </c>
      <c r="AP45" s="540" t="n">
        <f aca="false">IF(AP6=0,"no data", AVERAGE(AP6:AP12))</f>
        <v>8633.62797543352</v>
      </c>
      <c r="AQ45" s="464"/>
      <c r="AY45" s="440"/>
      <c r="AZ45" s="441"/>
      <c r="BA45" s="441"/>
      <c r="BB45" s="441"/>
      <c r="BR45" s="5"/>
      <c r="BS45" s="5"/>
      <c r="BT45" s="5"/>
      <c r="BX45" s="186"/>
      <c r="BY45" s="186"/>
    </row>
    <row r="46" customFormat="false" ht="15" hidden="false" customHeight="false" outlineLevel="0" collapsed="false">
      <c r="B46" s="533" t="s">
        <v>127</v>
      </c>
      <c r="C46" s="541" t="n">
        <f aca="false">IF(C13=0,"no data", AVERAGE(C13:C19))</f>
        <v>84.3057142857143</v>
      </c>
      <c r="D46" s="542" t="n">
        <f aca="false">IF(D13=0,"no data", AVERAGE(D13:D19))</f>
        <v>0.612071428571428</v>
      </c>
      <c r="E46" s="541" t="n">
        <f aca="false">IF(E13=0,"no data", AVERAGE(E13:E19))</f>
        <v>96.8571428571429</v>
      </c>
      <c r="F46" s="541" t="n">
        <f aca="false">IF(F13=0,"no data", AVERAGE(F13:F19))</f>
        <v>73.4285714285714</v>
      </c>
      <c r="G46" s="541" t="n">
        <f aca="false">SUM(G13:G19)+INT(SUM(H13:H19)/60)</f>
        <v>168</v>
      </c>
      <c r="H46" s="541" t="n">
        <f aca="false">SUM(H13:H19)-INT(SUM(I13:I19)/60)</f>
        <v>-2</v>
      </c>
      <c r="I46" s="541" t="n">
        <f aca="false">SUM(I13:I19)+INT(SUM(J13:J19)/60)</f>
        <v>168</v>
      </c>
      <c r="J46" s="541" t="n">
        <f aca="false">SUM(J13:J19)-INT(SUM(K13:K19)/60)*60</f>
        <v>0</v>
      </c>
      <c r="K46" s="541" t="n">
        <f aca="false">SUM(K13:K19)+INT(SUM(L13:L19)/60)</f>
        <v>0</v>
      </c>
      <c r="L46" s="541" t="n">
        <f aca="false">SUM(L13:L19)-INT(SUM(M13:M19)/60)*60</f>
        <v>0</v>
      </c>
      <c r="M46" s="541" t="n">
        <f aca="false">SUM(M13:M19)+INT(SUM(N13:N19)/60)</f>
        <v>0</v>
      </c>
      <c r="N46" s="541" t="n">
        <f aca="false">SUM(N13:N19)-INT(SUM(O13:O19)/60)*60</f>
        <v>-60</v>
      </c>
      <c r="O46" s="541" t="n">
        <f aca="false">SUM(O13:O19)+INT(SUM(P13:P19)/60)</f>
        <v>72</v>
      </c>
      <c r="P46" s="541" t="n">
        <f aca="false">SUM(P7:P13)-INT(SUM(P13:P19)/60)*60</f>
        <v>0</v>
      </c>
      <c r="Q46" s="543" t="n">
        <f aca="false">IF(Q13=0,"no data", AVERAGE(Q13:Q19))</f>
        <v>3554.57142857143</v>
      </c>
      <c r="R46" s="543" t="n">
        <f aca="false">IF(R13=0,"no data", AVERAGE(R13:R19))</f>
        <v>3183.71428571429</v>
      </c>
      <c r="S46" s="543" t="n">
        <f aca="false">IF(S13=0,"no data", AVERAGE(S13:S19))</f>
        <v>3183.71428571429</v>
      </c>
      <c r="T46" s="543" t="n">
        <f aca="false">IF(T13=0,"no data", SUM(T13:T19))</f>
        <v>21783</v>
      </c>
      <c r="U46" s="543" t="n">
        <f aca="false">IF(U13=0,"no data", SUM(U13:U19))</f>
        <v>22515</v>
      </c>
      <c r="V46" s="543" t="n">
        <f aca="false">IF(V13=0,"no data", AVERAGE(V13:V19))</f>
        <v>42</v>
      </c>
      <c r="W46" s="544" t="str">
        <f aca="false">IF(AND(W13=0,W14=0,W15=0,W16=0,W17=0,W18=0,W19=0),"No outage",SUM(W13:W19))</f>
        <v>No outage</v>
      </c>
      <c r="X46" s="544" t="n">
        <f aca="false">IF(AND(X13=0,X14=0,X15=0,X16=0,X17=0,X18=0,X19=0),"No outage",SUM(X13:X19))</f>
        <v>294</v>
      </c>
      <c r="Y46" s="543" t="str">
        <f aca="false">IF(Y13=0,"no data", AVERAGE(Y13:Y19))</f>
        <v>no data</v>
      </c>
      <c r="Z46" s="544" t="n">
        <f aca="false">IF(AND(Z13=0,Z14=0,Z15=0,Z16=0,Z17=0,Z18=0,Z19=0),"No outage",SUM(Z13:Z19))</f>
        <v>420</v>
      </c>
      <c r="AA46" s="543" t="str">
        <f aca="false">IF(AA13=0,"no data", AVERAGE(AA13:AA19))</f>
        <v>no data</v>
      </c>
      <c r="AB46" s="543" t="n">
        <f aca="false">IF(AB13=0,"no data", SUM(AB13:AB19))</f>
        <v>732</v>
      </c>
      <c r="AC46" s="543" t="n">
        <f aca="false">IF(AC13=0,"no data", SUM(AC13:AC19))</f>
        <v>-503</v>
      </c>
      <c r="AD46" s="543" t="n">
        <f aca="false">IF(AD13=0,"no data", AVERAGE(AD13:AD19))</f>
        <v>142.285714285714</v>
      </c>
      <c r="AE46" s="545" t="n">
        <f aca="false">IF(AE13=0,"no data", AVERAGE(AE13:AE19))</f>
        <v>0.942313192931366</v>
      </c>
      <c r="AF46" s="543" t="n">
        <f aca="false">IF(AF13=0,"no data", AVERAGE(AF13:AF19))</f>
        <v>148.107142857143</v>
      </c>
      <c r="AG46" s="545" t="n">
        <f aca="false">IF(AG13=0,"no data", AVERAGE(AG13:AG19))</f>
        <v>0.875434188424771</v>
      </c>
      <c r="AH46" s="545" t="n">
        <f aca="false">IF(AH13=0,"no data", AVERAGE(AH13:AH19))</f>
        <v>1</v>
      </c>
      <c r="AI46" s="545" t="n">
        <f aca="false">IF(AI13=0,"no data", AVERAGE(AI13:AI19))</f>
        <v>0.932539682539682</v>
      </c>
      <c r="AJ46" s="546" t="n">
        <f aca="false">IF(AJ13=0,"no data",SUM(AJ13:AJ19))</f>
        <v>55.387</v>
      </c>
      <c r="AK46" s="547" t="n">
        <f aca="false">IF(AK13=0,"no data", AVERAGE(AK13:AK19))</f>
        <v>128.944285714286</v>
      </c>
      <c r="AL46" s="544" t="n">
        <f aca="false">AJ46*AK46</f>
        <v>7141.83715285714</v>
      </c>
      <c r="AM46" s="544" t="n">
        <f aca="false">IF(AM13=0,"no data", SUM(AM13:AM19))</f>
        <v>194.043</v>
      </c>
      <c r="AN46" s="546" t="n">
        <f aca="false">IF(AN13=0,"no data",AVERAGE(AN13:AN19))</f>
        <v>947.452771428571</v>
      </c>
      <c r="AO46" s="544" t="n">
        <f aca="false">AM46*AN46</f>
        <v>183846.578126314</v>
      </c>
      <c r="AP46" s="548" t="n">
        <f aca="false">IF(AP13=0,"no data", AVERAGE(AP13:AP19))</f>
        <v>8766.83109541548</v>
      </c>
      <c r="AQ46" s="464"/>
      <c r="AV46" s="0" t="n">
        <f aca="false">3413/12465</f>
        <v>0.273806658644204</v>
      </c>
      <c r="AY46" s="440"/>
      <c r="BA46" s="441"/>
      <c r="BR46" s="5"/>
      <c r="BS46" s="5"/>
      <c r="BT46" s="5"/>
      <c r="BX46" s="186"/>
      <c r="BY46" s="186"/>
    </row>
    <row r="47" customFormat="false" ht="15" hidden="false" customHeight="false" outlineLevel="0" collapsed="false">
      <c r="A47" s="441"/>
      <c r="B47" s="533" t="s">
        <v>128</v>
      </c>
      <c r="C47" s="544" t="n">
        <f aca="false">IF(C20=0,"no data", AVERAGE(C20:C26))</f>
        <v>81.2714285714286</v>
      </c>
      <c r="D47" s="542" t="n">
        <f aca="false">IF(D20=0,"no data", AVERAGE(D20:D26))</f>
        <v>0.6129</v>
      </c>
      <c r="E47" s="544" t="n">
        <f aca="false">IF(E20=0,"no data", AVERAGE(E20:E26))</f>
        <v>95.0285714285714</v>
      </c>
      <c r="F47" s="544" t="n">
        <f aca="false">IF(F20=0,"no data", AVERAGE(F20:F26))</f>
        <v>69.8571428571429</v>
      </c>
      <c r="G47" s="541" t="n">
        <f aca="false">SUM(G20:G26)+INT(SUM(H20:H26)/60)</f>
        <v>24</v>
      </c>
      <c r="H47" s="541" t="n">
        <f aca="false">SUM(H20:H26)-INT(SUM(H26:H26)/60)*60</f>
        <v>5</v>
      </c>
      <c r="I47" s="541" t="n">
        <f aca="false">SUM(I20:I26)+INT(SUM(J20:J26)/60)</f>
        <v>24</v>
      </c>
      <c r="J47" s="541" t="n">
        <f aca="false">SUM(J20:J26)-INT(SUM(J20:J26)/60)*60</f>
        <v>5</v>
      </c>
      <c r="K47" s="541" t="n">
        <f aca="false">SUM(K20:K26)+INT(SUM(L20:L26)/60)</f>
        <v>0</v>
      </c>
      <c r="L47" s="541" t="n">
        <f aca="false">SUM(L20:L26)-INT(SUM(L20:L26)/60)*60</f>
        <v>0</v>
      </c>
      <c r="M47" s="541" t="n">
        <f aca="false">SUM(M20:M26)+INT(SUM(N20:N26)/60)</f>
        <v>0</v>
      </c>
      <c r="N47" s="541" t="n">
        <f aca="false">SUM(N20:N26)-INT(SUM(N20:N26)/60)*60</f>
        <v>0</v>
      </c>
      <c r="O47" s="541" t="n">
        <f aca="false">SUM(O20:O26)+INT(SUM(P20:P26)/60)</f>
        <v>0</v>
      </c>
      <c r="P47" s="541" t="n">
        <f aca="false">SUM(P20:P26)-INT(SUM(P20:P26)/60)*60</f>
        <v>0</v>
      </c>
      <c r="Q47" s="543" t="n">
        <f aca="false">IF(Q20=0,"no data", AVERAGE(Q20:Q26))</f>
        <v>3581.42857142857</v>
      </c>
      <c r="R47" s="543" t="n">
        <f aca="false">IF(R20=0,"no data", AVERAGE(R20:R26))</f>
        <v>438.428571428571</v>
      </c>
      <c r="S47" s="543" t="n">
        <f aca="false">IF(S20=0,"no data", AVERAGE(S20:S26))</f>
        <v>438.428571428571</v>
      </c>
      <c r="T47" s="549" t="n">
        <f aca="false">IF(T20=0,"no data", SUM(T20:T26))</f>
        <v>3006</v>
      </c>
      <c r="U47" s="549" t="n">
        <f aca="false">IF(U20=0,"no data", SUM(U20:U26))</f>
        <v>3103</v>
      </c>
      <c r="V47" s="549" t="n">
        <f aca="false">IF(V20=0,"no data", AVERAGE(V20:V26))</f>
        <v>42</v>
      </c>
      <c r="W47" s="544" t="n">
        <f aca="false">IF(AND(W20=0,W21=0,W22=0,W23=0,W24=0,W25=0,W26=0),"No outage",SUM(W20:W26))</f>
        <v>8619</v>
      </c>
      <c r="X47" s="544" t="n">
        <f aca="false">IF(AND(X20=0,X21=0,X22=0,X23=0,X24=0,X25=0,X26=0),"No outage",SUM(X20:X26))</f>
        <v>294</v>
      </c>
      <c r="Y47" s="549" t="str">
        <f aca="false">IF(Y20=0,"no data", AVERAGE(Y20:Y26))</f>
        <v>no data</v>
      </c>
      <c r="Z47" s="544" t="n">
        <f aca="false">IF(AND(Z20=0,Z21=0,Z22=0,Z23=0,Z24=0,Z25=0,Z26=0),"No outage",SUM(Z20:Z26))</f>
        <v>420</v>
      </c>
      <c r="AA47" s="544" t="str">
        <f aca="false">IF(AA20=0,"no data", AVERAGE(AA20:AA26))</f>
        <v>no data</v>
      </c>
      <c r="AB47" s="544" t="n">
        <f aca="false">IF(AB20=0,"no data", SUM(AB20:AB26))</f>
        <v>153</v>
      </c>
      <c r="AC47" s="549" t="n">
        <f aca="false">IF(AC20=0,"no data", SUM(AC20:AC26))</f>
        <v>-63</v>
      </c>
      <c r="AD47" s="544" t="n">
        <f aca="false">IF(AD20=0,"no data", AVERAGE(AD20:AD26))</f>
        <v>25.1428571428571</v>
      </c>
      <c r="AE47" s="545" t="n">
        <f aca="false">IF(AE20=0,"no data", AVERAGE(AE20:AE26))</f>
        <v>0.510737179487179</v>
      </c>
      <c r="AF47" s="544" t="n">
        <f aca="false">IF(AF20=0,"no data", AVERAGE(AF20:AF26))</f>
        <v>149.226190476191</v>
      </c>
      <c r="AG47" s="545" t="n">
        <f aca="false">IF(AG20=0,"no data", AVERAGE(AG20:AG26))</f>
        <v>0.419954863474669</v>
      </c>
      <c r="AH47" s="545" t="n">
        <f aca="false">IF(AH20=0,"no data", AVERAGE(AH20:AH26))</f>
        <v>0.146887400793651</v>
      </c>
      <c r="AI47" s="545" t="n">
        <f aca="false">IF(AI20=0,"no data", AVERAGE(AI20:AI26))</f>
        <v>0.443834394290124</v>
      </c>
      <c r="AJ47" s="544" t="n">
        <f aca="false">IF(AJ20=0,"no data", SUM(AJ20:AJ26))</f>
        <v>7.925</v>
      </c>
      <c r="AK47" s="544" t="n">
        <f aca="false">IF(AK20=0,"no data", AVERAGE(AK20:AK26))</f>
        <v>18.3614285714286</v>
      </c>
      <c r="AL47" s="544" t="n">
        <f aca="false">AJ47*AK47</f>
        <v>145.514321428571</v>
      </c>
      <c r="AM47" s="544" t="n">
        <f aca="false">IF(AM20=0,"no data", SUM(AM20:AM25))</f>
        <v>26.167</v>
      </c>
      <c r="AN47" s="544" t="n">
        <f aca="false">IF(AN20=0,"no data", AVERAGE(AN20:AN25))</f>
        <v>316.666666666667</v>
      </c>
      <c r="AO47" s="544" t="n">
        <f aca="false">AM47*AN47</f>
        <v>8286.21666666667</v>
      </c>
      <c r="AP47" s="548" t="n">
        <f aca="false">IF(AP20=0,"no data", AVERAGE(AP20:AP26))</f>
        <v>8675.4170669388</v>
      </c>
      <c r="AQ47" s="464"/>
      <c r="AR47" s="441"/>
      <c r="AS47" s="441"/>
      <c r="AT47" s="441"/>
      <c r="AU47" s="441"/>
      <c r="AV47" s="441" t="n">
        <f aca="false">3413/12796</f>
        <v>0.266723976242576</v>
      </c>
      <c r="AW47" s="441"/>
      <c r="AX47" s="441"/>
      <c r="AY47" s="440"/>
      <c r="AZ47" s="441"/>
      <c r="BA47" s="441"/>
      <c r="BB47" s="441"/>
      <c r="BC47" s="441"/>
      <c r="BD47" s="441"/>
      <c r="BE47" s="441"/>
      <c r="BR47" s="5"/>
      <c r="BS47" s="5"/>
      <c r="BT47" s="5"/>
      <c r="BX47" s="186"/>
      <c r="BY47" s="186"/>
    </row>
    <row r="48" customFormat="false" ht="15" hidden="false" customHeight="false" outlineLevel="0" collapsed="false">
      <c r="B48" s="533" t="s">
        <v>129</v>
      </c>
      <c r="C48" s="544" t="n">
        <f aca="false">IF(C21=0,"no data", AVERAGE(C27:C33))</f>
        <v>77.3257142857143</v>
      </c>
      <c r="D48" s="542" t="n">
        <f aca="false">IF(D21=0,"no data", AVERAGE(D27:D33))</f>
        <v>0.6065</v>
      </c>
      <c r="E48" s="544" t="n">
        <f aca="false">IF(E21=0,"no data", AVERAGE(E27:E33))</f>
        <v>90.4285714285714</v>
      </c>
      <c r="F48" s="544" t="n">
        <f aca="false">IF(F21=0,"no data", AVERAGE(F27:F33))</f>
        <v>66.4285714285714</v>
      </c>
      <c r="G48" s="541" t="n">
        <f aca="false">SUM(G27:G33)+INT(SUM(H27:H33)/60)</f>
        <v>54</v>
      </c>
      <c r="H48" s="541" t="n">
        <f aca="false">SUM(H27:H33)-INT(SUM(H27:H33)/60)*60</f>
        <v>30</v>
      </c>
      <c r="I48" s="541" t="n">
        <f aca="false">SUM(I27:I33)+INT(SUM(J27:J33)/60)</f>
        <v>0</v>
      </c>
      <c r="J48" s="541" t="n">
        <f aca="false">SUM(J27:J33)-INT(SUM(J27:J33)/60)*60</f>
        <v>0</v>
      </c>
      <c r="K48" s="541" t="n">
        <f aca="false">SUM(K27:K33)+INT(SUM(L27:L33)/60)</f>
        <v>0</v>
      </c>
      <c r="L48" s="541" t="n">
        <f aca="false">SUM(L27:L33)-INT(SUM(L27:L33)/60)*60</f>
        <v>0</v>
      </c>
      <c r="M48" s="541" t="n">
        <f aca="false">SUM(M27:M33)+INT(SUM(N27:N33)/60)</f>
        <v>0</v>
      </c>
      <c r="N48" s="541" t="n">
        <f aca="false">SUM(N27:N33)-INT(SUM(N27:N33)/60)*60</f>
        <v>0</v>
      </c>
      <c r="O48" s="541" t="n">
        <f aca="false">SUM(O27:O33)+INT(SUM(P27:P33)/60)</f>
        <v>0</v>
      </c>
      <c r="P48" s="541" t="n">
        <f aca="false">SUM(P27:P33)-INT(SUM(P27:P33)/60)*60</f>
        <v>0</v>
      </c>
      <c r="Q48" s="543" t="n">
        <f aca="false">IF(Q27=0,"no data", AVERAGE(Q27:Q33))</f>
        <v>3621.71428571429</v>
      </c>
      <c r="R48" s="543" t="str">
        <f aca="false">IF(R27=0,"no data", AVERAGE(R27:R33))</f>
        <v>no data</v>
      </c>
      <c r="S48" s="543" t="str">
        <f aca="false">IF(S27=0,"no data", AVERAGE(S27:S33))</f>
        <v>no data</v>
      </c>
      <c r="T48" s="543" t="str">
        <f aca="false">IF(T27=0,"no data", SUM(T27:T33))</f>
        <v>no data</v>
      </c>
      <c r="U48" s="543" t="str">
        <f aca="false">IF(U27=0,"no data", SUM(U27:U33))</f>
        <v>no data</v>
      </c>
      <c r="V48" s="549" t="n">
        <f aca="false">IF(V27=0,"no data", AVERAGE(V27:V33))</f>
        <v>43.1428571428572</v>
      </c>
      <c r="W48" s="544" t="n">
        <f aca="false">IF(AND(W27=0,W28=0,W29=0,W30=0,W31=0,W32=0,W33=0),"No outage",SUM(W27:W33))</f>
        <v>6645</v>
      </c>
      <c r="X48" s="544" t="n">
        <f aca="false">IF(AND(X27=0,X28=0,X29=0,X30=0,X31=0,X32=0,X33=0),"No outage",SUM(X27:X33))</f>
        <v>302</v>
      </c>
      <c r="Y48" s="549" t="n">
        <f aca="false">IF(Y27=0,"no data", AVERAGE(Y27:Y33))</f>
        <v>1440</v>
      </c>
      <c r="Z48" s="544" t="n">
        <f aca="false">IF(AND(Z27=0,Z28=0,Z29=0,Z30=0,Z31=0,Z32=0,Z33=0),"No outage",SUM(Z27:Z33))</f>
        <v>420</v>
      </c>
      <c r="AA48" s="544" t="n">
        <f aca="false">IF(AA27=0,"no data", AVERAGE(AA27:AA33))</f>
        <v>969.857142857143</v>
      </c>
      <c r="AB48" s="543" t="n">
        <f aca="false">IF(AB27=0,"no data", SUM(AB27:AB33))</f>
        <v>239</v>
      </c>
      <c r="AC48" s="543" t="str">
        <f aca="false">IF(AC27=0,"no data", SUM(AC27:AC33))</f>
        <v>no data</v>
      </c>
      <c r="AD48" s="549" t="str">
        <f aca="false">IF(AD27=0,"no data", AVERAGE(AD27:AD33))</f>
        <v>no data</v>
      </c>
      <c r="AE48" s="542" t="n">
        <f aca="false">IF(AE27=0,"no data", AVERAGE(AE27:AE33))</f>
        <v>0.751081642529011</v>
      </c>
      <c r="AF48" s="544" t="n">
        <f aca="false">IF(AF27=0,"no data", AVERAGE(AF27:AF33))</f>
        <v>150.904761904762</v>
      </c>
      <c r="AG48" s="542" t="n">
        <f aca="false">IF(AG27=0,"no data", AVERAGE(AG27:AG33))</f>
        <v>0.365135233581761</v>
      </c>
      <c r="AH48" s="542" t="str">
        <f aca="false">IF(AH27=0,"no data", AVERAGE(AH27:AH33))</f>
        <v>no data</v>
      </c>
      <c r="AI48" s="542" t="n">
        <f aca="false">IF(AI27=0,"no data", AVERAGE(AI27:AI33))</f>
        <v>0.383945195195195</v>
      </c>
      <c r="AJ48" s="543" t="str">
        <f aca="false">IF(AJ27=0,"no data", SUM(AJ27:AJ33))</f>
        <v>no data</v>
      </c>
      <c r="AK48" s="544" t="str">
        <f aca="false">IF(AK27=0,"no data", AVERAGE(AK27:AK33))</f>
        <v>no data</v>
      </c>
      <c r="AL48" s="544" t="e">
        <f aca="false">AJ48*AK48</f>
        <v>#VALUE!</v>
      </c>
      <c r="AM48" s="544" t="str">
        <f aca="false">IF(AM27=0,"no data", SUM(AM27:AM33))</f>
        <v>no data</v>
      </c>
      <c r="AN48" s="544" t="str">
        <f aca="false">IF(AN27=0,"no data", AVERAGE(AN27:AN33))</f>
        <v>no data</v>
      </c>
      <c r="AO48" s="544" t="e">
        <f aca="false">AM48*AN48</f>
        <v>#VALUE!</v>
      </c>
      <c r="AP48" s="548" t="n">
        <f aca="false">IF(AP27=0,"no data", AVERAGE(AP27:AP33))</f>
        <v>8840.20662182505</v>
      </c>
      <c r="AQ48" s="464"/>
      <c r="AY48" s="440"/>
      <c r="BA48" s="441"/>
      <c r="BR48" s="5"/>
      <c r="BS48" s="5"/>
      <c r="BT48" s="5"/>
      <c r="BX48" s="186"/>
      <c r="BY48" s="186"/>
    </row>
    <row r="49" customFormat="false" ht="15" hidden="false" customHeight="false" outlineLevel="0" collapsed="false">
      <c r="B49" s="533" t="s">
        <v>361</v>
      </c>
      <c r="C49" s="544" t="n">
        <f aca="false">IF(C34=0,"no data", AVERAGE(C34:C40))</f>
        <v>75.6666666666667</v>
      </c>
      <c r="D49" s="544" t="n">
        <f aca="false">IF(D34=0,"no data", AVERAGE(D34:D40))</f>
        <v>0.651666666666667</v>
      </c>
      <c r="E49" s="544" t="n">
        <f aca="false">IF(E34=0,"no data", AVERAGE(E34:E40))</f>
        <v>87.3333333333333</v>
      </c>
      <c r="F49" s="544" t="n">
        <f aca="false">IF(F34=0,"no data", AVERAGE(F34:F40))</f>
        <v>65.6666666666667</v>
      </c>
      <c r="G49" s="541" t="n">
        <f aca="false">SUM(G34:G40)+INT(SUM(H34:H40)/60)</f>
        <v>47</v>
      </c>
      <c r="H49" s="541" t="n">
        <f aca="false">SUM(H34:H40)-INT(SUM(H34:H40)/60)*60</f>
        <v>57</v>
      </c>
      <c r="I49" s="541" t="n">
        <f aca="false">SUM(I34:I40)+INT(SUM(J34:J40)/60)</f>
        <v>0</v>
      </c>
      <c r="J49" s="541" t="n">
        <f aca="false">SUM(J34:J40)-INT(SUM(J34:J40)/60)*60</f>
        <v>0</v>
      </c>
      <c r="K49" s="541" t="n">
        <f aca="false">SUM(K34:K40)+INT(SUM(L34:L40)/60)</f>
        <v>0</v>
      </c>
      <c r="L49" s="541" t="n">
        <f aca="false">SUM(L34:L40)-INT(SUM(L34:L40)/60)*60</f>
        <v>0</v>
      </c>
      <c r="M49" s="541" t="n">
        <f aca="false">SUM(M34:M40)+INT(SUM(N34:N40)/60)</f>
        <v>0</v>
      </c>
      <c r="N49" s="541" t="n">
        <f aca="false">SUM(N34:N40)-INT(SUM(N34:N40)/60)*60</f>
        <v>0</v>
      </c>
      <c r="O49" s="541" t="n">
        <f aca="false">SUM(O34:O40)+INT(SUM(P34:P40)/60)</f>
        <v>0</v>
      </c>
      <c r="P49" s="541" t="n">
        <f aca="false">SUM(P34:P40)-INT(SUM(P34:P40)/60)*60</f>
        <v>0</v>
      </c>
      <c r="Q49" s="543" t="n">
        <f aca="false">IF(Q28=0,"no data", AVERAGE(Q34:Q40))</f>
        <v>3634.33333333333</v>
      </c>
      <c r="R49" s="543" t="n">
        <f aca="false">IF(R34=0,"no data", AVERAGE(R34:R40))</f>
        <v>1032.66666666667</v>
      </c>
      <c r="S49" s="543" t="n">
        <f aca="false">IF(S34=0,"no data", AVERAGE(S34:S40))</f>
        <v>1032.66666666667</v>
      </c>
      <c r="T49" s="543" t="n">
        <f aca="false">IF(T34=0,"no data", SUM(T34:T40))</f>
        <v>3033</v>
      </c>
      <c r="U49" s="543" t="n">
        <f aca="false">IF(U34=0,"no data", SUM(U34:U40))</f>
        <v>3179</v>
      </c>
      <c r="V49" s="549" t="n">
        <f aca="false">IF(V34=0,"no data", AVERAGE(V34:V40))</f>
        <v>45</v>
      </c>
      <c r="W49" s="544" t="n">
        <f aca="false">IF(AND(W28=0,W29=0,W30=0,W31=0,W32=0,W33=0,W34=0),"No outage",SUM(W28:W34))</f>
        <v>5594</v>
      </c>
      <c r="X49" s="544" t="n">
        <f aca="false">IF(AND(X28=0,X29=0,X30=0,X31=0,X32=0,X33=0,X34=0),"No outage",SUM(X28:X34))</f>
        <v>305</v>
      </c>
      <c r="Y49" s="549" t="n">
        <f aca="false">IF(Y34=0,"no data", AVERAGE(Y34:Y40))</f>
        <v>1440</v>
      </c>
      <c r="Z49" s="544" t="e">
        <f aca="false">IF(AND(Z34=0,Z35=0,Z36=0,Z37=0,Z38=0,Z39=0,#REF!=0),"No outage",SUM(Z34:Z40))</f>
        <v>#REF!</v>
      </c>
      <c r="AA49" s="544" t="n">
        <f aca="false">IF(AA34=0,"no data", AVERAGE(AA34:AA40))</f>
        <v>525.666666666667</v>
      </c>
      <c r="AB49" s="543" t="n">
        <f aca="false">IF(AB34=0,"no data", SUM(AB34:AB40))</f>
        <v>168</v>
      </c>
      <c r="AC49" s="543" t="n">
        <f aca="false">IF(AC34=0,"no data", SUM(AC34:AC40))</f>
        <v>-65</v>
      </c>
      <c r="AD49" s="549" t="n">
        <f aca="false">IF(AD34=0,"no data", AVERAGE(AD34:AD40))</f>
        <v>68.6666666666667</v>
      </c>
      <c r="AE49" s="542" t="n">
        <f aca="false">IF(AE34=0,"no data", AVERAGE(AE34:AE40))</f>
        <v>0.639240481740482</v>
      </c>
      <c r="AF49" s="544" t="n">
        <f aca="false">IF(AF34=0,"no data", AVERAGE(AF34:AF40))</f>
        <v>151.430555555556</v>
      </c>
      <c r="AG49" s="542" t="n">
        <f aca="false">IF(AG34=0,"no data", AVERAGE(AG34:AG40))</f>
        <v>0.27836620393745</v>
      </c>
      <c r="AH49" s="542" t="str">
        <f aca="false">IF(AH28=0,"no data", AVERAGE(AH34:AH40))</f>
        <v>no data</v>
      </c>
      <c r="AI49" s="542" t="n">
        <f aca="false">IF(AI34=0,"no data", AVERAGE(AI34:AI40))</f>
        <v>0.290577160493827</v>
      </c>
      <c r="AJ49" s="543" t="str">
        <f aca="false">IF(AJ34=0,"no data", SUM(AJ34:AJ40))</f>
        <v>no data</v>
      </c>
      <c r="AK49" s="544" t="str">
        <f aca="false">IF(AK34=0,"no data", AVERAGE(AK34:AK40))</f>
        <v>no data</v>
      </c>
      <c r="AL49" s="544" t="e">
        <f aca="false">AJ49*AK49</f>
        <v>#VALUE!</v>
      </c>
      <c r="AM49" s="544" t="n">
        <f aca="false">IF(AM34=0,"no data", SUM(AM34:AM40))</f>
        <v>28.221</v>
      </c>
      <c r="AN49" s="544" t="n">
        <f aca="false">IF(AN34=0,"no data", AVERAGE(AN34:AN40))</f>
        <v>945</v>
      </c>
      <c r="AO49" s="544" t="n">
        <f aca="false">AM49*AN49</f>
        <v>26668.845</v>
      </c>
      <c r="AP49" s="548" t="n">
        <f aca="false">IF(AP34=0,"no data", AVERAGE(AP34:AP40))</f>
        <v>8898.91554295625</v>
      </c>
      <c r="AQ49" s="464"/>
      <c r="AY49" s="440"/>
      <c r="BA49" s="441"/>
      <c r="BR49" s="5"/>
      <c r="BS49" s="5"/>
      <c r="BT49" s="5"/>
      <c r="BX49" s="186"/>
      <c r="BY49" s="186"/>
    </row>
    <row r="50" customFormat="false" ht="1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3"/>
      <c r="AG50" s="470"/>
      <c r="AH50" s="470"/>
      <c r="AI50" s="470"/>
      <c r="AJ50" s="470"/>
      <c r="AK50" s="470"/>
      <c r="AL50" s="470"/>
      <c r="AP50" s="194"/>
      <c r="AQ50" s="194"/>
      <c r="AR50" s="194"/>
      <c r="AY50" s="440"/>
      <c r="BA50" s="441"/>
      <c r="BR50" s="5"/>
      <c r="BS50" s="5"/>
      <c r="BT50" s="5"/>
      <c r="BX50" s="186"/>
      <c r="BY50" s="186"/>
    </row>
    <row r="51" customFormat="false" ht="15.7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194"/>
      <c r="AR51" s="194"/>
      <c r="AY51" s="440"/>
      <c r="BA51" s="441"/>
      <c r="BR51" s="5"/>
      <c r="BS51" s="5"/>
      <c r="BT51" s="5"/>
      <c r="BX51" s="186"/>
      <c r="BY51" s="186"/>
    </row>
    <row r="52" customFormat="false" ht="16.5" hidden="false" customHeight="false" outlineLevel="0" collapsed="false">
      <c r="B52" s="479" t="s">
        <v>186</v>
      </c>
      <c r="C52" s="556" t="s">
        <v>187</v>
      </c>
      <c r="D52" s="556"/>
      <c r="E52" s="556"/>
      <c r="F52" s="556"/>
      <c r="G52" s="556"/>
      <c r="H52" s="556"/>
      <c r="I52" s="556"/>
      <c r="J52" s="556"/>
      <c r="K52" s="556"/>
      <c r="L52" s="556"/>
      <c r="M52" s="556"/>
      <c r="N52" s="556"/>
      <c r="O52" s="556"/>
      <c r="P52" s="556"/>
      <c r="Q52" s="556"/>
      <c r="R52" s="556"/>
      <c r="S52" s="556"/>
      <c r="T52" s="556"/>
      <c r="U52" s="556"/>
      <c r="V52" s="556"/>
      <c r="W52" s="556"/>
      <c r="X52" s="556"/>
      <c r="Y52" s="556"/>
      <c r="Z52" s="556"/>
      <c r="AA52" s="556"/>
      <c r="AB52" s="556"/>
      <c r="AC52" s="556"/>
      <c r="AD52" s="556"/>
      <c r="AE52" s="473"/>
      <c r="AF52" s="473"/>
      <c r="AG52" s="470"/>
      <c r="AH52" s="470"/>
      <c r="AI52" s="470"/>
      <c r="AJ52" s="470"/>
      <c r="AK52" s="470"/>
      <c r="AL52" s="470"/>
      <c r="AP52" s="194"/>
      <c r="AQ52" s="194"/>
      <c r="AR52" s="194"/>
      <c r="AY52" s="440"/>
      <c r="BR52" s="5"/>
      <c r="BS52" s="5"/>
      <c r="BT52" s="5"/>
      <c r="BX52" s="186"/>
      <c r="BY52" s="186"/>
    </row>
    <row r="53" customFormat="false" ht="15" hidden="false" customHeight="true" outlineLevel="0" collapsed="false">
      <c r="B53" s="484" t="n">
        <v>43009</v>
      </c>
      <c r="C53" s="488" t="s">
        <v>255</v>
      </c>
      <c r="D53" s="488"/>
      <c r="E53" s="488"/>
      <c r="F53" s="488"/>
      <c r="G53" s="488"/>
      <c r="H53" s="488"/>
      <c r="I53" s="488"/>
      <c r="J53" s="488"/>
      <c r="K53" s="488"/>
      <c r="L53" s="488"/>
      <c r="M53" s="488"/>
      <c r="N53" s="488"/>
      <c r="O53" s="488"/>
      <c r="P53" s="488"/>
      <c r="Q53" s="488"/>
      <c r="R53" s="488"/>
      <c r="S53" s="488"/>
      <c r="T53" s="488"/>
      <c r="U53" s="488"/>
      <c r="V53" s="488"/>
      <c r="W53" s="488"/>
      <c r="X53" s="488"/>
      <c r="Y53" s="488"/>
      <c r="Z53" s="488"/>
      <c r="AA53" s="488"/>
      <c r="AB53" s="488"/>
      <c r="AC53" s="488"/>
      <c r="AD53" s="488"/>
      <c r="AE53" s="473"/>
      <c r="AF53" s="473"/>
      <c r="AG53" s="470"/>
      <c r="AH53" s="470"/>
      <c r="AI53" s="470"/>
      <c r="AJ53" s="470"/>
      <c r="AK53" s="470"/>
      <c r="AL53" s="470"/>
      <c r="AP53" s="194"/>
      <c r="AQ53" s="194"/>
      <c r="AR53" s="194"/>
      <c r="AY53" s="440"/>
      <c r="BR53" s="5"/>
      <c r="BS53" s="5"/>
      <c r="BT53" s="5"/>
      <c r="BX53" s="186"/>
      <c r="BY53" s="186"/>
    </row>
    <row r="54" customFormat="false" ht="15.75" hidden="false" customHeight="true" outlineLevel="0" collapsed="false">
      <c r="B54" s="484" t="n">
        <v>43010</v>
      </c>
      <c r="C54" s="488" t="s">
        <v>350</v>
      </c>
      <c r="D54" s="488"/>
      <c r="E54" s="488"/>
      <c r="F54" s="488"/>
      <c r="G54" s="488"/>
      <c r="H54" s="488"/>
      <c r="I54" s="488"/>
      <c r="J54" s="488"/>
      <c r="K54" s="488"/>
      <c r="L54" s="488"/>
      <c r="M54" s="488"/>
      <c r="N54" s="488"/>
      <c r="O54" s="488"/>
      <c r="P54" s="488"/>
      <c r="Q54" s="488"/>
      <c r="R54" s="488"/>
      <c r="S54" s="488"/>
      <c r="T54" s="488"/>
      <c r="U54" s="488"/>
      <c r="V54" s="488"/>
      <c r="W54" s="488"/>
      <c r="X54" s="488"/>
      <c r="Y54" s="488"/>
      <c r="Z54" s="488"/>
      <c r="AA54" s="488"/>
      <c r="AB54" s="488"/>
      <c r="AC54" s="488"/>
      <c r="AD54" s="488"/>
      <c r="AE54" s="473"/>
      <c r="AF54" s="473"/>
      <c r="AG54" s="470"/>
      <c r="AH54" s="470"/>
      <c r="AI54" s="470"/>
      <c r="AJ54" s="470"/>
      <c r="AK54" s="470"/>
      <c r="AL54" s="470"/>
      <c r="AP54" s="194"/>
      <c r="AQ54" s="194"/>
      <c r="AR54" s="194"/>
      <c r="AY54" s="440"/>
      <c r="BR54" s="5"/>
      <c r="BS54" s="5"/>
      <c r="BT54" s="5"/>
      <c r="BX54" s="186"/>
      <c r="BY54" s="186"/>
    </row>
    <row r="55" customFormat="false" ht="15.75" hidden="false" customHeight="true" outlineLevel="0" collapsed="false">
      <c r="B55" s="484" t="n">
        <v>43011</v>
      </c>
      <c r="C55" s="488" t="s">
        <v>362</v>
      </c>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73"/>
      <c r="AF55" s="473"/>
      <c r="AG55" s="470"/>
      <c r="AH55" s="470"/>
      <c r="AI55" s="470"/>
      <c r="AJ55" s="470"/>
      <c r="AK55" s="470"/>
      <c r="AL55" s="470"/>
      <c r="AP55" s="194"/>
      <c r="AQ55" s="194"/>
      <c r="AR55" s="194"/>
      <c r="AY55" s="440"/>
      <c r="BR55" s="5"/>
      <c r="BS55" s="5"/>
      <c r="BT55" s="5"/>
      <c r="BX55" s="186"/>
      <c r="BY55" s="186"/>
    </row>
    <row r="56" customFormat="false" ht="15.75" hidden="false" customHeight="true" outlineLevel="0" collapsed="false">
      <c r="B56" s="484" t="n">
        <v>43012</v>
      </c>
      <c r="C56" s="488" t="s">
        <v>363</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R56" s="5"/>
      <c r="BS56" s="5"/>
      <c r="BT56" s="5"/>
      <c r="BX56" s="186"/>
      <c r="BY56" s="186"/>
    </row>
    <row r="57" customFormat="false" ht="15.75" hidden="false" customHeight="true" outlineLevel="0" collapsed="false">
      <c r="B57" s="484" t="n">
        <v>43013</v>
      </c>
      <c r="C57" s="488" t="s">
        <v>363</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R57" s="5"/>
      <c r="BS57" s="5"/>
      <c r="BT57" s="5"/>
      <c r="BX57" s="186"/>
      <c r="BY57" s="186"/>
    </row>
    <row r="58" customFormat="false" ht="15.75" hidden="false" customHeight="true" outlineLevel="0" collapsed="false">
      <c r="B58" s="484" t="n">
        <v>43014</v>
      </c>
      <c r="C58" s="488" t="s">
        <v>363</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73"/>
      <c r="AF58" s="473"/>
      <c r="AG58" s="470"/>
      <c r="AH58" s="470"/>
      <c r="AI58" s="470"/>
      <c r="AJ58" s="470"/>
      <c r="AK58" s="470"/>
      <c r="AL58" s="470"/>
      <c r="AP58" s="194"/>
      <c r="AQ58" s="194"/>
      <c r="AR58" s="194"/>
      <c r="AY58" s="440"/>
      <c r="BR58" s="5"/>
      <c r="BS58" s="5"/>
      <c r="BT58" s="5"/>
      <c r="BX58" s="186"/>
      <c r="BY58" s="186"/>
    </row>
    <row r="59" customFormat="false" ht="15.75" hidden="false" customHeight="true" outlineLevel="0" collapsed="false">
      <c r="B59" s="484" t="n">
        <v>43015</v>
      </c>
      <c r="C59" s="488" t="s">
        <v>350</v>
      </c>
      <c r="D59" s="488"/>
      <c r="E59" s="488"/>
      <c r="F59" s="488"/>
      <c r="G59" s="488"/>
      <c r="H59" s="488"/>
      <c r="I59" s="488"/>
      <c r="J59" s="488"/>
      <c r="K59" s="488"/>
      <c r="L59" s="488"/>
      <c r="M59" s="488"/>
      <c r="N59" s="488"/>
      <c r="O59" s="488"/>
      <c r="P59" s="488"/>
      <c r="Q59" s="488"/>
      <c r="R59" s="488"/>
      <c r="S59" s="488"/>
      <c r="T59" s="488"/>
      <c r="U59" s="488"/>
      <c r="V59" s="488"/>
      <c r="W59" s="488"/>
      <c r="X59" s="488"/>
      <c r="Y59" s="488"/>
      <c r="Z59" s="488"/>
      <c r="AA59" s="488"/>
      <c r="AB59" s="488"/>
      <c r="AC59" s="488"/>
      <c r="AD59" s="488"/>
      <c r="AE59" s="473"/>
      <c r="AF59" s="473"/>
      <c r="AG59" s="470"/>
      <c r="AH59" s="470"/>
      <c r="AI59" s="470"/>
      <c r="AJ59" s="470"/>
      <c r="AK59" s="470"/>
      <c r="AL59" s="470"/>
      <c r="AP59" s="194"/>
      <c r="AQ59" s="194"/>
      <c r="AR59" s="194"/>
      <c r="AY59" s="440"/>
      <c r="BR59" s="5"/>
      <c r="BS59" s="5"/>
      <c r="BT59" s="5"/>
      <c r="BX59" s="186"/>
      <c r="BY59" s="186"/>
    </row>
    <row r="60" customFormat="false" ht="15.75" hidden="false" customHeight="true" outlineLevel="0" collapsed="false">
      <c r="B60" s="484" t="n">
        <v>43016</v>
      </c>
      <c r="C60" s="488" t="s">
        <v>364</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R60" s="5"/>
      <c r="BS60" s="5"/>
      <c r="BT60" s="5"/>
      <c r="BX60" s="186"/>
      <c r="BY60" s="186"/>
    </row>
    <row r="61" customFormat="false" ht="15.75" hidden="false" customHeight="true" outlineLevel="0" collapsed="false">
      <c r="B61" s="484" t="n">
        <v>43017</v>
      </c>
      <c r="C61" s="488" t="s">
        <v>365</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R61" s="5"/>
      <c r="BS61" s="5"/>
      <c r="BT61" s="5"/>
      <c r="BX61" s="186"/>
      <c r="BY61" s="186"/>
    </row>
    <row r="62" customFormat="false" ht="15.75" hidden="false" customHeight="true" outlineLevel="0" collapsed="false">
      <c r="B62" s="484" t="n">
        <v>43018</v>
      </c>
      <c r="C62" s="488" t="s">
        <v>366</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c r="BX62" s="186"/>
      <c r="BY62" s="186"/>
    </row>
    <row r="63" customFormat="false" ht="15.75" hidden="false" customHeight="true" outlineLevel="0" collapsed="false">
      <c r="B63" s="484" t="n">
        <v>43019</v>
      </c>
      <c r="C63" s="488" t="s">
        <v>367</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c r="BX63" s="186"/>
      <c r="BY63" s="186"/>
    </row>
    <row r="64" customFormat="false" ht="15.75" hidden="false" customHeight="true" outlineLevel="0" collapsed="false">
      <c r="B64" s="484" t="n">
        <v>43020</v>
      </c>
      <c r="C64" s="488" t="s">
        <v>368</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c r="BX64" s="186"/>
      <c r="BY64" s="186"/>
    </row>
    <row r="65" customFormat="false" ht="15.75" hidden="false" customHeight="true" outlineLevel="0" collapsed="false">
      <c r="B65" s="484" t="n">
        <v>43021</v>
      </c>
      <c r="C65" s="488" t="s">
        <v>369</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c r="BX65" s="186"/>
      <c r="BY65" s="186"/>
    </row>
    <row r="66" customFormat="false" ht="15.75" hidden="false" customHeight="true" outlineLevel="0" collapsed="false">
      <c r="B66" s="484" t="n">
        <v>43022</v>
      </c>
      <c r="C66" s="488" t="s">
        <v>370</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R66" s="5"/>
      <c r="BS66" s="5"/>
      <c r="BT66" s="5"/>
      <c r="BX66" s="186"/>
      <c r="BY66" s="186"/>
    </row>
    <row r="67" customFormat="false" ht="17.25" hidden="false" customHeight="true" outlineLevel="0" collapsed="false">
      <c r="B67" s="484" t="n">
        <v>43023</v>
      </c>
      <c r="C67" s="488" t="s">
        <v>350</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c r="BX67" s="186"/>
      <c r="BY67" s="186"/>
    </row>
    <row r="68" customFormat="false" ht="15.75" hidden="false" customHeight="true" outlineLevel="0" collapsed="false">
      <c r="B68" s="484" t="n">
        <v>43024</v>
      </c>
      <c r="C68" s="488" t="s">
        <v>371</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R68" s="5"/>
      <c r="BS68" s="5"/>
      <c r="BT68" s="5"/>
      <c r="BX68" s="186"/>
      <c r="BY68" s="186"/>
    </row>
    <row r="69" customFormat="false" ht="15.75" hidden="false" customHeight="true" outlineLevel="0" collapsed="false">
      <c r="B69" s="484" t="n">
        <v>43025</v>
      </c>
      <c r="C69" s="488" t="s">
        <v>372</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R69" s="5"/>
      <c r="BS69" s="5"/>
      <c r="BT69" s="5"/>
      <c r="BX69" s="186"/>
      <c r="BY69" s="186"/>
    </row>
    <row r="70" customFormat="false" ht="15.75" hidden="false" customHeight="true" outlineLevel="0" collapsed="false">
      <c r="B70" s="484" t="n">
        <v>43026</v>
      </c>
      <c r="C70" s="488" t="s">
        <v>372</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R70" s="5"/>
      <c r="BS70" s="5"/>
      <c r="BT70" s="5"/>
      <c r="BX70" s="186"/>
      <c r="BY70" s="186"/>
    </row>
    <row r="71" customFormat="false" ht="15.75" hidden="false" customHeight="true" outlineLevel="0" collapsed="false">
      <c r="B71" s="484" t="n">
        <v>43027</v>
      </c>
      <c r="C71" s="488" t="s">
        <v>372</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R71" s="5"/>
      <c r="BS71" s="5"/>
      <c r="BT71" s="5"/>
      <c r="BX71" s="186"/>
      <c r="BY71" s="186"/>
    </row>
    <row r="72" customFormat="false" ht="15.75" hidden="false" customHeight="true" outlineLevel="0" collapsed="false">
      <c r="B72" s="484" t="n">
        <v>43028</v>
      </c>
      <c r="C72" s="488" t="s">
        <v>372</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R72" s="5"/>
      <c r="BS72" s="5"/>
      <c r="BT72" s="5"/>
      <c r="BX72" s="186"/>
      <c r="BY72" s="186"/>
    </row>
    <row r="73" customFormat="false" ht="15.75" hidden="false" customHeight="true" outlineLevel="0" collapsed="false">
      <c r="B73" s="484" t="n">
        <v>43029</v>
      </c>
      <c r="C73" s="488" t="s">
        <v>372</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R73" s="5"/>
      <c r="BS73" s="5"/>
      <c r="BT73" s="5"/>
      <c r="BX73" s="186"/>
      <c r="BY73" s="186"/>
    </row>
    <row r="74" customFormat="false" ht="15.75" hidden="false" customHeight="true" outlineLevel="0" collapsed="false">
      <c r="B74" s="484" t="n">
        <v>43030</v>
      </c>
      <c r="C74" s="488" t="s">
        <v>372</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c r="BX74" s="186"/>
      <c r="BY74" s="186"/>
    </row>
    <row r="75" customFormat="false" ht="15.75" hidden="false" customHeight="true" outlineLevel="0" collapsed="false">
      <c r="B75" s="484" t="n">
        <v>43031</v>
      </c>
      <c r="C75" s="488" t="s">
        <v>372</v>
      </c>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73"/>
      <c r="AF75" s="473"/>
      <c r="AG75" s="470"/>
      <c r="AH75" s="470"/>
      <c r="AI75" s="470"/>
      <c r="AJ75" s="470"/>
      <c r="AK75" s="470"/>
      <c r="AL75" s="470"/>
      <c r="AP75" s="194"/>
      <c r="AQ75" s="194"/>
      <c r="AR75" s="194"/>
      <c r="AY75" s="440"/>
      <c r="BR75" s="5"/>
      <c r="BS75" s="5"/>
      <c r="BT75" s="5"/>
      <c r="BX75" s="186"/>
      <c r="BY75" s="186"/>
    </row>
    <row r="76" customFormat="false" ht="15.75" hidden="false" customHeight="true" outlineLevel="0" collapsed="false">
      <c r="B76" s="484" t="n">
        <v>43032</v>
      </c>
      <c r="C76" s="488" t="s">
        <v>372</v>
      </c>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73"/>
      <c r="AF76" s="473"/>
      <c r="AG76" s="470"/>
      <c r="AH76" s="470"/>
      <c r="AI76" s="470"/>
      <c r="AJ76" s="470"/>
      <c r="AK76" s="470"/>
      <c r="AL76" s="470"/>
      <c r="AP76" s="194"/>
      <c r="AQ76" s="194"/>
      <c r="AR76" s="194"/>
      <c r="AY76" s="440"/>
      <c r="BR76" s="5"/>
      <c r="BS76" s="5"/>
      <c r="BT76" s="5"/>
      <c r="BX76" s="186"/>
      <c r="BY76" s="186"/>
    </row>
    <row r="77" customFormat="false" ht="15.75" hidden="false" customHeight="true" outlineLevel="0" collapsed="false">
      <c r="B77" s="484" t="n">
        <v>43033</v>
      </c>
      <c r="C77" s="488" t="s">
        <v>372</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R77" s="5"/>
      <c r="BS77" s="5"/>
      <c r="BT77" s="5"/>
      <c r="BX77" s="186"/>
      <c r="BY77" s="186"/>
    </row>
    <row r="78" customFormat="false" ht="15.75" hidden="false" customHeight="true" outlineLevel="0" collapsed="false">
      <c r="B78" s="484" t="n">
        <v>43034</v>
      </c>
      <c r="C78" s="488" t="s">
        <v>373</v>
      </c>
      <c r="D78" s="488"/>
      <c r="E78" s="488"/>
      <c r="F78" s="488"/>
      <c r="G78" s="488"/>
      <c r="H78" s="488"/>
      <c r="I78" s="488"/>
      <c r="J78" s="488"/>
      <c r="K78" s="488"/>
      <c r="L78" s="488"/>
      <c r="M78" s="488"/>
      <c r="N78" s="488"/>
      <c r="O78" s="488"/>
      <c r="P78" s="488"/>
      <c r="Q78" s="488"/>
      <c r="R78" s="488"/>
      <c r="S78" s="488"/>
      <c r="T78" s="488"/>
      <c r="U78" s="488"/>
      <c r="V78" s="488"/>
      <c r="W78" s="488"/>
      <c r="X78" s="488"/>
      <c r="Y78" s="488"/>
      <c r="Z78" s="488"/>
      <c r="AA78" s="488"/>
      <c r="AB78" s="488"/>
      <c r="AC78" s="488"/>
      <c r="AD78" s="488"/>
      <c r="AE78" s="473"/>
      <c r="AF78" s="473"/>
      <c r="AG78" s="470"/>
      <c r="AH78" s="470"/>
      <c r="AI78" s="470"/>
      <c r="AJ78" s="470"/>
      <c r="AK78" s="470"/>
      <c r="AL78" s="470"/>
      <c r="AP78" s="194"/>
      <c r="AQ78" s="194"/>
      <c r="AR78" s="194"/>
      <c r="AY78" s="440"/>
      <c r="BR78" s="5"/>
      <c r="BS78" s="5"/>
      <c r="BT78" s="5"/>
      <c r="BX78" s="186"/>
      <c r="BY78" s="186"/>
    </row>
    <row r="79" customFormat="false" ht="15.75" hidden="false" customHeight="true" outlineLevel="0" collapsed="false">
      <c r="B79" s="484" t="n">
        <v>43035</v>
      </c>
      <c r="C79" s="488" t="s">
        <v>374</v>
      </c>
      <c r="D79" s="488"/>
      <c r="E79" s="488"/>
      <c r="F79" s="488"/>
      <c r="G79" s="488"/>
      <c r="H79" s="488"/>
      <c r="I79" s="488"/>
      <c r="J79" s="488"/>
      <c r="K79" s="488"/>
      <c r="L79" s="488"/>
      <c r="M79" s="488"/>
      <c r="N79" s="488"/>
      <c r="O79" s="488"/>
      <c r="P79" s="488"/>
      <c r="Q79" s="488"/>
      <c r="R79" s="488"/>
      <c r="S79" s="488"/>
      <c r="T79" s="488"/>
      <c r="U79" s="488"/>
      <c r="V79" s="488"/>
      <c r="W79" s="488"/>
      <c r="X79" s="488"/>
      <c r="Y79" s="488"/>
      <c r="Z79" s="488"/>
      <c r="AA79" s="488"/>
      <c r="AB79" s="488"/>
      <c r="AC79" s="488"/>
      <c r="AD79" s="488"/>
      <c r="AE79" s="473"/>
      <c r="AF79" s="473"/>
      <c r="AG79" s="470"/>
      <c r="AH79" s="470"/>
      <c r="AI79" s="470"/>
      <c r="AJ79" s="470"/>
      <c r="AK79" s="470"/>
      <c r="AL79" s="470"/>
      <c r="AP79" s="194"/>
      <c r="AQ79" s="194"/>
      <c r="AR79" s="194"/>
      <c r="AY79" s="440"/>
      <c r="BR79" s="5"/>
      <c r="BS79" s="5"/>
      <c r="BT79" s="5"/>
      <c r="BX79" s="186"/>
      <c r="BY79" s="186"/>
    </row>
    <row r="80" customFormat="false" ht="15.75" hidden="false" customHeight="true" outlineLevel="0" collapsed="false">
      <c r="B80" s="484" t="n">
        <v>43036</v>
      </c>
      <c r="C80" s="488" t="s">
        <v>375</v>
      </c>
      <c r="D80" s="488"/>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73"/>
      <c r="AF80" s="473"/>
      <c r="AG80" s="470"/>
      <c r="AH80" s="470"/>
      <c r="AI80" s="470"/>
      <c r="AJ80" s="470"/>
      <c r="AK80" s="470"/>
      <c r="AL80" s="470"/>
      <c r="AP80" s="194"/>
      <c r="AQ80" s="194"/>
      <c r="AR80" s="194"/>
      <c r="AY80" s="440"/>
      <c r="BR80" s="5"/>
      <c r="BS80" s="5"/>
      <c r="BT80" s="5"/>
      <c r="BX80" s="186"/>
      <c r="BY80" s="186"/>
    </row>
    <row r="81" customFormat="false" ht="15.75" hidden="false" customHeight="true" outlineLevel="0" collapsed="false">
      <c r="B81" s="484" t="n">
        <v>43037</v>
      </c>
      <c r="C81" s="488" t="s">
        <v>376</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c r="BX81" s="186"/>
      <c r="BY81" s="186"/>
    </row>
    <row r="82" customFormat="false" ht="15.75" hidden="false" customHeight="true" outlineLevel="0" collapsed="false">
      <c r="B82" s="484" t="n">
        <v>43038</v>
      </c>
      <c r="C82" s="488" t="s">
        <v>377</v>
      </c>
      <c r="D82" s="488"/>
      <c r="E82" s="488"/>
      <c r="F82" s="488"/>
      <c r="G82" s="488"/>
      <c r="H82" s="488"/>
      <c r="I82" s="488"/>
      <c r="J82" s="488"/>
      <c r="K82" s="488"/>
      <c r="L82" s="488"/>
      <c r="M82" s="488"/>
      <c r="N82" s="488"/>
      <c r="O82" s="488"/>
      <c r="P82" s="488"/>
      <c r="Q82" s="488"/>
      <c r="R82" s="488"/>
      <c r="S82" s="488"/>
      <c r="T82" s="488"/>
      <c r="U82" s="488"/>
      <c r="V82" s="488"/>
      <c r="W82" s="488"/>
      <c r="X82" s="488"/>
      <c r="Y82" s="488"/>
      <c r="Z82" s="488"/>
      <c r="AA82" s="488"/>
      <c r="AB82" s="488"/>
      <c r="AC82" s="488"/>
      <c r="AD82" s="488"/>
      <c r="AE82" s="473"/>
      <c r="AF82" s="473"/>
      <c r="AG82" s="470"/>
      <c r="AH82" s="470"/>
      <c r="AI82" s="470"/>
      <c r="AJ82" s="470"/>
      <c r="AK82" s="470"/>
      <c r="AL82" s="470"/>
      <c r="AP82" s="194"/>
      <c r="AQ82" s="194"/>
      <c r="AR82" s="194"/>
      <c r="AY82" s="440"/>
      <c r="BR82" s="5"/>
      <c r="BS82" s="5"/>
      <c r="BT82" s="5"/>
      <c r="BX82" s="186"/>
      <c r="BY82" s="186"/>
    </row>
    <row r="83" customFormat="false" ht="15.75" hidden="false" customHeight="true" outlineLevel="0" collapsed="false">
      <c r="B83" s="484" t="n">
        <v>43039</v>
      </c>
      <c r="C83" s="488" t="s">
        <v>378</v>
      </c>
      <c r="D83" s="488"/>
      <c r="E83" s="488"/>
      <c r="F83" s="488"/>
      <c r="G83" s="488"/>
      <c r="H83" s="488"/>
      <c r="I83" s="488"/>
      <c r="J83" s="488"/>
      <c r="K83" s="488"/>
      <c r="L83" s="488"/>
      <c r="M83" s="488"/>
      <c r="N83" s="488"/>
      <c r="O83" s="488"/>
      <c r="P83" s="488"/>
      <c r="Q83" s="488"/>
      <c r="R83" s="488"/>
      <c r="S83" s="488"/>
      <c r="T83" s="488"/>
      <c r="U83" s="488"/>
      <c r="V83" s="488"/>
      <c r="W83" s="488"/>
      <c r="X83" s="488"/>
      <c r="Y83" s="488"/>
      <c r="Z83" s="488"/>
      <c r="AA83" s="488"/>
      <c r="AB83" s="488"/>
      <c r="AC83" s="488"/>
      <c r="AD83" s="488"/>
    </row>
  </sheetData>
  <mergeCells count="114">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X3:BX5"/>
    <mergeCell ref="BY3:BY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E44:F44"/>
    <mergeCell ref="G44:H44"/>
    <mergeCell ref="I44:J44"/>
    <mergeCell ref="K44:L44"/>
    <mergeCell ref="M44:N44"/>
    <mergeCell ref="O44:P44"/>
    <mergeCell ref="C52:AD52"/>
    <mergeCell ref="C53:AD53"/>
    <mergeCell ref="C54:AD54"/>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 ref="C83:AD83"/>
  </mergeCells>
  <conditionalFormatting sqref="Q13:S15">
    <cfRule type="cellIs" priority="2" operator="greaterThan" aboveAverage="0" equalAverage="0" bottom="0" percent="0" rank="0" text="" dxfId="9">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15" activePane="bottomRight" state="frozen"/>
      <selection pane="topLeft" activeCell="A1" activeCellId="0" sqref="A1"/>
      <selection pane="topRight" activeCell="C1" activeCellId="0" sqref="C1"/>
      <selection pane="bottomLeft" activeCell="A15" activeCellId="0" sqref="A15"/>
      <selection pane="bottomRight" activeCell="C33" activeCellId="1" sqref="BY34:BY89 C33"/>
    </sheetView>
  </sheetViews>
  <sheetFormatPr defaultColWidth="8.54296875" defaultRowHeight="15" zeroHeight="false" outlineLevelRow="0" outlineLevelCol="0"/>
  <cols>
    <col collapsed="false" customWidth="true" hidden="false" outlineLevel="0" max="2" min="2" style="0" width="10.43"/>
    <col collapsed="false" customWidth="true" hidden="false" outlineLevel="0" max="21" min="21" style="0" width="9.7"/>
    <col collapsed="false" customWidth="true" hidden="false" outlineLevel="0" max="32" min="32" style="0" width="10.14"/>
    <col collapsed="false" customWidth="true" hidden="false" outlineLevel="0" max="34" min="34" style="0" width="9.14"/>
    <col collapsed="false" customWidth="true" hidden="false" outlineLevel="0" max="38" min="38" style="0" width="9.43"/>
    <col collapsed="false" customWidth="true" hidden="false" outlineLevel="0" max="41" min="41" style="0" width="11"/>
    <col collapsed="false" customWidth="true" hidden="false" outlineLevel="0" max="42" min="42" style="0" width="10.71"/>
    <col collapsed="false" customWidth="true" hidden="false" outlineLevel="0" max="56" min="56" style="0" width="9.57"/>
    <col collapsed="false" customWidth="true" hidden="false" outlineLevel="0" max="68" min="68" style="0" width="8.85"/>
    <col collapsed="false" customWidth="true" hidden="false" outlineLevel="0" max="69" min="69" style="0" width="0.14"/>
    <col collapsed="false" customWidth="true" hidden="false" outlineLevel="0" max="77" min="77" style="0" width="10.57"/>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c r="BX1" s="186"/>
      <c r="BY1" s="186"/>
    </row>
    <row r="2" customFormat="false" ht="18.75" hidden="false" customHeight="false" outlineLevel="0" collapsed="false">
      <c r="B2" s="6" t="n">
        <v>43040</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c r="BX2" s="186"/>
      <c r="BY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X3" s="518" t="s">
        <v>71</v>
      </c>
      <c r="BY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X4" s="518"/>
      <c r="BY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X5" s="518"/>
      <c r="BY5" s="518"/>
    </row>
    <row r="6" customFormat="false" ht="12.75" hidden="false" customHeight="true" outlineLevel="0" collapsed="false">
      <c r="A6" s="226" t="s">
        <v>130</v>
      </c>
      <c r="B6" s="85" t="n">
        <v>43037</v>
      </c>
      <c r="C6" s="86" t="n">
        <v>76.2</v>
      </c>
      <c r="D6" s="214" t="n">
        <v>0.611</v>
      </c>
      <c r="E6" s="88" t="n">
        <v>89</v>
      </c>
      <c r="F6" s="88" t="n">
        <v>65</v>
      </c>
      <c r="G6" s="89" t="n">
        <v>18</v>
      </c>
      <c r="H6" s="89" t="n">
        <v>15</v>
      </c>
      <c r="I6" s="89" t="n">
        <v>0</v>
      </c>
      <c r="J6" s="89" t="n">
        <v>0</v>
      </c>
      <c r="K6" s="90" t="n">
        <v>0</v>
      </c>
      <c r="L6" s="90" t="n">
        <v>0</v>
      </c>
      <c r="M6" s="90" t="n">
        <v>0</v>
      </c>
      <c r="N6" s="90" t="n">
        <v>0</v>
      </c>
      <c r="O6" s="90" t="n">
        <v>0</v>
      </c>
      <c r="P6" s="90" t="n">
        <v>0</v>
      </c>
      <c r="Q6" s="90" t="n">
        <v>3627</v>
      </c>
      <c r="R6" s="91" t="n">
        <v>1187</v>
      </c>
      <c r="S6" s="91" t="n">
        <v>1187</v>
      </c>
      <c r="T6" s="92" t="n">
        <v>1171</v>
      </c>
      <c r="U6" s="92" t="n">
        <v>1228</v>
      </c>
      <c r="V6" s="89" t="n">
        <v>45</v>
      </c>
      <c r="W6" s="89" t="n">
        <v>389</v>
      </c>
      <c r="X6" s="89" t="n">
        <v>45</v>
      </c>
      <c r="Y6" s="89" t="n">
        <v>1440</v>
      </c>
      <c r="Z6" s="89" t="n">
        <v>60</v>
      </c>
      <c r="AA6" s="88" t="n">
        <v>469</v>
      </c>
      <c r="AB6" s="93" t="n">
        <f aca="false">U6-T6+AX6</f>
        <v>63</v>
      </c>
      <c r="AC6" s="94" t="n">
        <f aca="false">T6-S6</f>
        <v>-16</v>
      </c>
      <c r="AD6" s="88" t="n">
        <v>75</v>
      </c>
      <c r="AE6" s="95" t="n">
        <f aca="false">IF(AD6&gt;0, U6/(AD6*24),"no data")</f>
        <v>0.682222222222222</v>
      </c>
      <c r="AF6" s="96" t="n">
        <f aca="false">IF(Q6&gt;0,Q6/24,"no data")</f>
        <v>151.125</v>
      </c>
      <c r="AG6" s="95" t="n">
        <f aca="false">IF(T6&gt;0,(T6/Q6),"no data")</f>
        <v>0.32285635511442</v>
      </c>
      <c r="AH6" s="97" t="n">
        <f aca="false">(1440-((V6*W6)+(X6*Y6)+(Z6*AA6))/(V6+X6+Z6))/1440</f>
        <v>0.488680555555556</v>
      </c>
      <c r="AI6" s="98" t="n">
        <f aca="false">IF(T6&gt;0,(1440-((W6*V6+AR6*AS6)+(Y6*X6+AT6*AU6)+(Z6*AA6+AV6*AW6))/(V6+X6+Z6))/1440,"no data")</f>
        <v>0.328824074074074</v>
      </c>
      <c r="AJ6" s="110" t="n">
        <v>0</v>
      </c>
      <c r="AK6" s="101" t="n">
        <v>0</v>
      </c>
      <c r="AL6" s="101" t="n">
        <f aca="false">AJ6*AK6</f>
        <v>0</v>
      </c>
      <c r="AM6" s="110" t="n">
        <v>10.865</v>
      </c>
      <c r="AN6" s="88" t="n">
        <v>943</v>
      </c>
      <c r="AO6" s="103" t="n">
        <f aca="false">AM6*AN6</f>
        <v>10245.695</v>
      </c>
      <c r="AP6" s="104" t="n">
        <f aca="false">IF(T6&gt;0,((((AJ6*AK6)+(AM6*AN6))/(T6*1000))*1000000),"no data")</f>
        <v>8749.52604611443</v>
      </c>
      <c r="AQ6" s="101" t="n">
        <f aca="false">R6/24</f>
        <v>49.4583333333333</v>
      </c>
      <c r="AR6" s="88" t="n">
        <v>34</v>
      </c>
      <c r="AS6" s="106" t="n">
        <v>16</v>
      </c>
      <c r="AT6" s="106" t="n">
        <v>0</v>
      </c>
      <c r="AU6" s="88" t="n">
        <v>0</v>
      </c>
      <c r="AV6" s="106" t="n">
        <v>35</v>
      </c>
      <c r="AW6" s="88" t="n">
        <v>971</v>
      </c>
      <c r="AX6" s="88" t="n">
        <v>6</v>
      </c>
      <c r="AZ6" s="107" t="n">
        <v>820</v>
      </c>
      <c r="BA6" s="107" t="n">
        <v>0</v>
      </c>
      <c r="BB6" s="107" t="n">
        <v>408</v>
      </c>
      <c r="BC6" s="107" t="n">
        <f aca="false">BA6-AZ6</f>
        <v>-820</v>
      </c>
      <c r="BD6" s="107" t="n">
        <f aca="false">AP6</f>
        <v>8749.52604611443</v>
      </c>
      <c r="BE6" s="232" t="n">
        <f aca="false">BB6/24</f>
        <v>17</v>
      </c>
      <c r="BF6" s="109" t="n">
        <v>0.899</v>
      </c>
      <c r="BG6" s="110" t="n">
        <v>0</v>
      </c>
      <c r="BH6" s="111" t="n">
        <v>24</v>
      </c>
      <c r="BI6" s="112" t="n">
        <v>21.9</v>
      </c>
      <c r="BJ6" s="112" t="n">
        <v>0</v>
      </c>
      <c r="BK6" s="112" t="n">
        <v>0</v>
      </c>
      <c r="BL6" s="289" t="n">
        <v>998.7</v>
      </c>
      <c r="BM6" s="111" t="n">
        <v>50.09</v>
      </c>
      <c r="BN6" s="113" t="n">
        <v>0</v>
      </c>
      <c r="BO6" s="108" t="n">
        <v>93.1</v>
      </c>
      <c r="BP6" s="108" t="n">
        <v>0</v>
      </c>
      <c r="BQ6" s="114"/>
      <c r="BR6" s="107" t="n">
        <v>12538</v>
      </c>
      <c r="BS6" s="107" t="n">
        <v>0</v>
      </c>
      <c r="BT6" s="116" t="n">
        <f aca="false">BS6-BR6</f>
        <v>-12538</v>
      </c>
      <c r="BU6" s="161" t="n">
        <f aca="false">BF6+BG6</f>
        <v>0.899</v>
      </c>
      <c r="BV6" s="123" t="n">
        <v>10.34</v>
      </c>
      <c r="BW6" s="123" t="n">
        <v>0</v>
      </c>
      <c r="BX6" s="123" t="n">
        <v>18.23</v>
      </c>
      <c r="BY6" s="123" t="n">
        <v>7.18</v>
      </c>
    </row>
    <row r="7" customFormat="false" ht="15" hidden="false" customHeight="false" outlineLevel="0" collapsed="false">
      <c r="A7" s="226"/>
      <c r="B7" s="85" t="n">
        <v>43038</v>
      </c>
      <c r="C7" s="86" t="n">
        <v>74.7</v>
      </c>
      <c r="D7" s="214" t="n">
        <v>0.689</v>
      </c>
      <c r="E7" s="88" t="n">
        <v>86</v>
      </c>
      <c r="F7" s="88" t="n">
        <v>66</v>
      </c>
      <c r="G7" s="89" t="n">
        <v>5</v>
      </c>
      <c r="H7" s="89" t="n">
        <v>42</v>
      </c>
      <c r="I7" s="89" t="n">
        <v>0</v>
      </c>
      <c r="J7" s="89" t="n">
        <v>0</v>
      </c>
      <c r="K7" s="90" t="n">
        <v>0</v>
      </c>
      <c r="L7" s="90" t="n">
        <v>0</v>
      </c>
      <c r="M7" s="90" t="n">
        <v>0</v>
      </c>
      <c r="N7" s="90" t="n">
        <v>0</v>
      </c>
      <c r="O7" s="90" t="n">
        <v>0</v>
      </c>
      <c r="P7" s="90" t="n">
        <v>0</v>
      </c>
      <c r="Q7" s="90" t="n">
        <v>3643</v>
      </c>
      <c r="R7" s="91" t="n">
        <v>399</v>
      </c>
      <c r="S7" s="91" t="n">
        <v>399</v>
      </c>
      <c r="T7" s="92" t="n">
        <v>373</v>
      </c>
      <c r="U7" s="92" t="n">
        <v>392</v>
      </c>
      <c r="V7" s="89" t="n">
        <v>45</v>
      </c>
      <c r="W7" s="89" t="n">
        <v>1020</v>
      </c>
      <c r="X7" s="89" t="n">
        <v>45</v>
      </c>
      <c r="Y7" s="89" t="n">
        <v>1440</v>
      </c>
      <c r="Z7" s="89" t="n">
        <v>60</v>
      </c>
      <c r="AA7" s="88" t="n">
        <v>1108</v>
      </c>
      <c r="AB7" s="93" t="n">
        <f aca="false">U7-T7+AX7</f>
        <v>35</v>
      </c>
      <c r="AC7" s="94" t="n">
        <f aca="false">T7-S7</f>
        <v>-26</v>
      </c>
      <c r="AD7" s="88" t="n">
        <v>65</v>
      </c>
      <c r="AE7" s="95" t="n">
        <f aca="false">IF(AD7&gt;0, U7/(AD7*24),"no data")</f>
        <v>0.251282051282051</v>
      </c>
      <c r="AF7" s="96" t="n">
        <f aca="false">IF(Q7&gt;0,Q7/24,"no data")</f>
        <v>151.791666666667</v>
      </c>
      <c r="AG7" s="95" t="n">
        <f aca="false">IF(T7&gt;0,(T7/Q7),"no data")</f>
        <v>0.102388141641504</v>
      </c>
      <c r="AH7" s="97" t="n">
        <f aca="false">(1440-((V7*W7)+(X7*Y7)+(Z7*AA7))/(V7+X7+Z7))/1440</f>
        <v>0.179722222222222</v>
      </c>
      <c r="AI7" s="98" t="n">
        <f aca="false">IF(T7&gt;0,(1440-((W7*V7+AR7*AS7)+(Y7*X7+AT7*AU7)+(Z7*AA7+AV7*AW7))/(V7+X7+Z7))/1440,"no data")</f>
        <v>0.109574074074074</v>
      </c>
      <c r="AJ7" s="110" t="n">
        <v>0</v>
      </c>
      <c r="AK7" s="101" t="n">
        <v>0</v>
      </c>
      <c r="AL7" s="101" t="n">
        <f aca="false">AJ7*AK7</f>
        <v>0</v>
      </c>
      <c r="AM7" s="110" t="n">
        <v>3.641</v>
      </c>
      <c r="AN7" s="88" t="n">
        <v>945</v>
      </c>
      <c r="AO7" s="103" t="n">
        <f aca="false">AM7*AN7</f>
        <v>3440.745</v>
      </c>
      <c r="AP7" s="104" t="n">
        <f aca="false">IF(T7&gt;0,((((AJ7*AK7)+(AM7*AN7))/(T7*1000))*1000000),"no data")</f>
        <v>9224.51742627346</v>
      </c>
      <c r="AQ7" s="101" t="n">
        <f aca="false">R7/24</f>
        <v>16.625</v>
      </c>
      <c r="AR7" s="88" t="n">
        <v>24</v>
      </c>
      <c r="AS7" s="106" t="n">
        <v>78</v>
      </c>
      <c r="AT7" s="106" t="n">
        <v>0</v>
      </c>
      <c r="AU7" s="88" t="n">
        <v>0</v>
      </c>
      <c r="AV7" s="106" t="n">
        <v>40</v>
      </c>
      <c r="AW7" s="88" t="n">
        <v>332</v>
      </c>
      <c r="AX7" s="88" t="n">
        <v>16</v>
      </c>
      <c r="AZ7" s="107" t="n">
        <v>284</v>
      </c>
      <c r="BA7" s="107" t="n">
        <v>0</v>
      </c>
      <c r="BB7" s="107" t="n">
        <v>108</v>
      </c>
      <c r="BC7" s="107" t="n">
        <f aca="false">BA7-AZ7</f>
        <v>-284</v>
      </c>
      <c r="BD7" s="107" t="n">
        <f aca="false">AP7</f>
        <v>9224.51742627346</v>
      </c>
      <c r="BE7" s="232" t="n">
        <f aca="false">BB7/24</f>
        <v>4.5</v>
      </c>
      <c r="BF7" s="109" t="n">
        <v>0</v>
      </c>
      <c r="BG7" s="110" t="n">
        <v>0</v>
      </c>
      <c r="BH7" s="111" t="n">
        <v>24</v>
      </c>
      <c r="BI7" s="112" t="n">
        <v>26.7</v>
      </c>
      <c r="BJ7" s="112" t="n">
        <v>0</v>
      </c>
      <c r="BK7" s="112" t="n">
        <v>0</v>
      </c>
      <c r="BL7" s="289" t="n">
        <v>988.88</v>
      </c>
      <c r="BM7" s="111" t="n">
        <v>50.14</v>
      </c>
      <c r="BN7" s="113" t="n">
        <v>0</v>
      </c>
      <c r="BO7" s="108" t="n">
        <v>94.3</v>
      </c>
      <c r="BP7" s="108" t="n">
        <v>0</v>
      </c>
      <c r="BQ7" s="114"/>
      <c r="BR7" s="107" t="n">
        <v>12514</v>
      </c>
      <c r="BS7" s="107" t="n">
        <v>0</v>
      </c>
      <c r="BT7" s="116" t="n">
        <f aca="false">BS7-BR7</f>
        <v>-12514</v>
      </c>
      <c r="BU7" s="161" t="n">
        <f aca="false">BF7+BG7</f>
        <v>0</v>
      </c>
      <c r="BV7" s="233" t="n">
        <v>0</v>
      </c>
      <c r="BW7" s="233" t="n">
        <v>0</v>
      </c>
      <c r="BX7" s="123" t="n">
        <v>5.1</v>
      </c>
      <c r="BY7" s="123" t="n">
        <v>3.27</v>
      </c>
    </row>
    <row r="8" customFormat="false" ht="15" hidden="false" customHeight="false" outlineLevel="0" collapsed="false">
      <c r="A8" s="226"/>
      <c r="B8" s="85" t="n">
        <v>43039</v>
      </c>
      <c r="C8" s="86" t="n">
        <v>76.1</v>
      </c>
      <c r="D8" s="214" t="n">
        <v>0.655</v>
      </c>
      <c r="E8" s="88" t="n">
        <v>87</v>
      </c>
      <c r="F8" s="88" t="n">
        <v>66</v>
      </c>
      <c r="G8" s="89" t="n">
        <v>24</v>
      </c>
      <c r="H8" s="89" t="n">
        <v>0</v>
      </c>
      <c r="I8" s="89" t="n">
        <v>0</v>
      </c>
      <c r="J8" s="89" t="n">
        <v>0</v>
      </c>
      <c r="K8" s="90" t="n">
        <v>0</v>
      </c>
      <c r="L8" s="90" t="n">
        <v>0</v>
      </c>
      <c r="M8" s="90" t="n">
        <v>0</v>
      </c>
      <c r="N8" s="90" t="n">
        <v>0</v>
      </c>
      <c r="O8" s="90" t="n">
        <v>0</v>
      </c>
      <c r="P8" s="90" t="n">
        <v>0</v>
      </c>
      <c r="Q8" s="90" t="n">
        <v>3633</v>
      </c>
      <c r="R8" s="91" t="n">
        <v>1512</v>
      </c>
      <c r="S8" s="91" t="n">
        <v>1512</v>
      </c>
      <c r="T8" s="92" t="n">
        <v>1489</v>
      </c>
      <c r="U8" s="92" t="n">
        <v>1559</v>
      </c>
      <c r="V8" s="89" t="n">
        <v>45</v>
      </c>
      <c r="W8" s="89" t="n">
        <v>0</v>
      </c>
      <c r="X8" s="89" t="n">
        <v>45</v>
      </c>
      <c r="Y8" s="89" t="n">
        <v>1440</v>
      </c>
      <c r="Z8" s="89" t="n">
        <v>60</v>
      </c>
      <c r="AA8" s="88" t="n">
        <v>0</v>
      </c>
      <c r="AB8" s="93" t="n">
        <f aca="false">U8-T8+AX8</f>
        <v>70</v>
      </c>
      <c r="AC8" s="94" t="n">
        <f aca="false">T8-S8</f>
        <v>-23</v>
      </c>
      <c r="AD8" s="88" t="n">
        <v>66</v>
      </c>
      <c r="AE8" s="95" t="n">
        <f aca="false">IF(AD8&gt;0, U8/(AD8*24),"no data")</f>
        <v>0.984217171717172</v>
      </c>
      <c r="AF8" s="96" t="n">
        <f aca="false">IF(Q8&gt;0,Q8/24,"no data")</f>
        <v>151.375</v>
      </c>
      <c r="AG8" s="95" t="n">
        <f aca="false">IF(T8&gt;0,(T8/Q8),"no data")</f>
        <v>0.409854115056427</v>
      </c>
      <c r="AH8" s="97" t="n">
        <f aca="false">(1440-((V8*W8)+(X8*Y8)+(Z8*AA8))/(V8+X8+Z8))/1440</f>
        <v>0.7</v>
      </c>
      <c r="AI8" s="98" t="n">
        <f aca="false">IF(T8&gt;0,(1440-((W8*V8+AR8*AS8)+(Y8*X8+AT8*AU8)+(Z8*AA8+AV8*AW8))/(V8+X8+Z8))/1440,"no data")</f>
        <v>0.433333333333333</v>
      </c>
      <c r="AJ8" s="110" t="n">
        <v>0</v>
      </c>
      <c r="AK8" s="255" t="n">
        <v>0</v>
      </c>
      <c r="AL8" s="101" t="n">
        <f aca="false">AJ8*AK8</f>
        <v>0</v>
      </c>
      <c r="AM8" s="236" t="n">
        <v>13.715</v>
      </c>
      <c r="AN8" s="89" t="n">
        <v>947</v>
      </c>
      <c r="AO8" s="103" t="n">
        <f aca="false">AM8*AN8</f>
        <v>12988.105</v>
      </c>
      <c r="AP8" s="104" t="n">
        <f aca="false">IF(T8&gt;0,((((AJ8*AK8)+(AM8*AN8))/(T8*1000))*1000000),"no data")</f>
        <v>8722.70315648086</v>
      </c>
      <c r="AQ8" s="101" t="n">
        <f aca="false">R8/24</f>
        <v>63</v>
      </c>
      <c r="AR8" s="88" t="n">
        <v>0</v>
      </c>
      <c r="AS8" s="106" t="n">
        <v>0</v>
      </c>
      <c r="AT8" s="106" t="n">
        <v>0</v>
      </c>
      <c r="AU8" s="88" t="n">
        <v>0</v>
      </c>
      <c r="AV8" s="106" t="n">
        <v>40</v>
      </c>
      <c r="AW8" s="88" t="n">
        <v>1440</v>
      </c>
      <c r="AX8" s="88" t="n">
        <v>0</v>
      </c>
      <c r="AZ8" s="107" t="n">
        <v>1075</v>
      </c>
      <c r="BA8" s="107" t="n">
        <v>0</v>
      </c>
      <c r="BB8" s="107" t="n">
        <v>484</v>
      </c>
      <c r="BC8" s="107" t="n">
        <f aca="false">BA8-AZ8</f>
        <v>-1075</v>
      </c>
      <c r="BD8" s="107" t="n">
        <f aca="false">AP8</f>
        <v>8722.70315648086</v>
      </c>
      <c r="BE8" s="232" t="n">
        <f aca="false">BB8/24</f>
        <v>20.1666666666667</v>
      </c>
      <c r="BF8" s="109" t="n">
        <v>0</v>
      </c>
      <c r="BG8" s="110" t="n">
        <v>0</v>
      </c>
      <c r="BH8" s="111" t="n">
        <v>24</v>
      </c>
      <c r="BI8" s="112" t="n">
        <v>28.5</v>
      </c>
      <c r="BJ8" s="112" t="n">
        <v>0</v>
      </c>
      <c r="BK8" s="112" t="n">
        <v>0</v>
      </c>
      <c r="BL8" s="289" t="n">
        <v>996.5</v>
      </c>
      <c r="BM8" s="111" t="n">
        <v>50.08</v>
      </c>
      <c r="BN8" s="113" t="n">
        <v>0</v>
      </c>
      <c r="BO8" s="108" t="n">
        <v>94</v>
      </c>
      <c r="BP8" s="108" t="n">
        <v>0</v>
      </c>
      <c r="BQ8" s="111"/>
      <c r="BR8" s="107" t="n">
        <v>12471</v>
      </c>
      <c r="BS8" s="107" t="n">
        <v>0</v>
      </c>
      <c r="BT8" s="116" t="n">
        <f aca="false">BS8-BR8</f>
        <v>-12471</v>
      </c>
      <c r="BU8" s="161" t="n">
        <f aca="false">BF8+BG8</f>
        <v>0</v>
      </c>
      <c r="BV8" s="233" t="n">
        <v>0</v>
      </c>
      <c r="BW8" s="233" t="n">
        <v>0</v>
      </c>
      <c r="BX8" s="108" t="n">
        <v>24</v>
      </c>
      <c r="BY8" s="108" t="n">
        <v>5</v>
      </c>
    </row>
    <row r="9" customFormat="false" ht="15" hidden="false" customHeight="false" outlineLevel="0" collapsed="false">
      <c r="A9" s="226"/>
      <c r="B9" s="85" t="n">
        <v>43040</v>
      </c>
      <c r="C9" s="86" t="n">
        <v>72.5</v>
      </c>
      <c r="D9" s="214" t="n">
        <v>0.762</v>
      </c>
      <c r="E9" s="88" t="n">
        <v>81</v>
      </c>
      <c r="F9" s="88" t="n">
        <v>66</v>
      </c>
      <c r="G9" s="89" t="n">
        <v>24</v>
      </c>
      <c r="H9" s="89" t="n">
        <v>0</v>
      </c>
      <c r="I9" s="89" t="n">
        <v>0</v>
      </c>
      <c r="J9" s="89" t="n">
        <v>0</v>
      </c>
      <c r="K9" s="90" t="n">
        <v>0</v>
      </c>
      <c r="L9" s="90" t="n">
        <v>0</v>
      </c>
      <c r="M9" s="90" t="n">
        <v>0</v>
      </c>
      <c r="N9" s="90" t="n">
        <v>0</v>
      </c>
      <c r="O9" s="90" t="n">
        <v>0</v>
      </c>
      <c r="P9" s="90" t="n">
        <v>0</v>
      </c>
      <c r="Q9" s="90" t="n">
        <v>3670</v>
      </c>
      <c r="R9" s="91" t="n">
        <v>1500</v>
      </c>
      <c r="S9" s="91" t="n">
        <v>1500</v>
      </c>
      <c r="T9" s="92" t="n">
        <v>1475</v>
      </c>
      <c r="U9" s="92" t="n">
        <v>1545</v>
      </c>
      <c r="V9" s="89" t="n">
        <v>45</v>
      </c>
      <c r="W9" s="89" t="n">
        <v>0</v>
      </c>
      <c r="X9" s="89" t="n">
        <v>45</v>
      </c>
      <c r="Y9" s="89" t="n">
        <v>1440</v>
      </c>
      <c r="Z9" s="89" t="n">
        <v>60</v>
      </c>
      <c r="AA9" s="88" t="n">
        <v>0</v>
      </c>
      <c r="AB9" s="93" t="n">
        <f aca="false">U9-T9+AX9</f>
        <v>70</v>
      </c>
      <c r="AC9" s="94" t="n">
        <f aca="false">T9-S9</f>
        <v>-25</v>
      </c>
      <c r="AD9" s="88" t="n">
        <v>65</v>
      </c>
      <c r="AE9" s="95" t="n">
        <f aca="false">IF(AD9&gt;0, U9/(AD9*24),"no data")</f>
        <v>0.990384615384615</v>
      </c>
      <c r="AF9" s="96" t="n">
        <f aca="false">IF(Q9&gt;0,Q9/24,"no data")</f>
        <v>152.916666666667</v>
      </c>
      <c r="AG9" s="95" t="n">
        <f aca="false">IF(T9&gt;0,(T9/Q9),"no data")</f>
        <v>0.401907356948229</v>
      </c>
      <c r="AH9" s="97" t="n">
        <f aca="false">(1440-((V9*W9)+(X9*Y9)+(Z9*AA9))/(V9+X9+Z9))/1440</f>
        <v>0.7</v>
      </c>
      <c r="AI9" s="98" t="n">
        <f aca="false">IF(T9&gt;0,(1440-((W9*V9+AR9*AS9)+(Y9*X9+AT9*AU9)+(Z9*AA9+AV9*AW9))/(V9+X9+Z9))/1440,"no data")</f>
        <v>0.433333333333333</v>
      </c>
      <c r="AJ9" s="99" t="n">
        <v>0</v>
      </c>
      <c r="AK9" s="100" t="n">
        <v>0</v>
      </c>
      <c r="AL9" s="101" t="n">
        <f aca="false">AJ9*AK9</f>
        <v>0</v>
      </c>
      <c r="AM9" s="99" t="n">
        <v>13.8113</v>
      </c>
      <c r="AN9" s="102" t="n">
        <v>944.193</v>
      </c>
      <c r="AO9" s="103" t="n">
        <f aca="false">AM9*AN9</f>
        <v>13040.5327809</v>
      </c>
      <c r="AP9" s="104" t="n">
        <f aca="false">IF(T9&gt;0,((((AJ9*AK9)+(AM9*AN9))/(T9*1000))*1000000),"no data")</f>
        <v>8841.03917349153</v>
      </c>
      <c r="AQ9" s="101" t="n">
        <f aca="false">R9/24</f>
        <v>62.5</v>
      </c>
      <c r="AR9" s="88" t="n">
        <v>0</v>
      </c>
      <c r="AS9" s="106" t="n">
        <v>0</v>
      </c>
      <c r="AT9" s="106" t="n">
        <v>0</v>
      </c>
      <c r="AU9" s="88" t="n">
        <v>0</v>
      </c>
      <c r="AV9" s="106" t="n">
        <v>40</v>
      </c>
      <c r="AW9" s="88" t="n">
        <v>1440</v>
      </c>
      <c r="AX9" s="88" t="n">
        <v>0</v>
      </c>
      <c r="AZ9" s="107" t="n">
        <v>1062</v>
      </c>
      <c r="BA9" s="107" t="n">
        <v>0</v>
      </c>
      <c r="BB9" s="107" t="n">
        <v>483</v>
      </c>
      <c r="BC9" s="107" t="n">
        <f aca="false">BA9-AZ9</f>
        <v>-1062</v>
      </c>
      <c r="BD9" s="107" t="n">
        <f aca="false">AP9</f>
        <v>8841.03917349153</v>
      </c>
      <c r="BE9" s="232" t="n">
        <f aca="false">BB9/24</f>
        <v>20.125</v>
      </c>
      <c r="BF9" s="109" t="n">
        <v>0</v>
      </c>
      <c r="BG9" s="110" t="n">
        <v>0</v>
      </c>
      <c r="BH9" s="111" t="n">
        <v>24</v>
      </c>
      <c r="BI9" s="112" t="n">
        <v>28.48</v>
      </c>
      <c r="BJ9" s="112" t="n">
        <v>0</v>
      </c>
      <c r="BK9" s="112" t="n">
        <v>0</v>
      </c>
      <c r="BL9" s="289" t="n">
        <v>998.04</v>
      </c>
      <c r="BM9" s="111" t="n">
        <v>50.06</v>
      </c>
      <c r="BN9" s="113" t="n">
        <v>0</v>
      </c>
      <c r="BO9" s="108" t="n">
        <v>93.66</v>
      </c>
      <c r="BP9" s="108" t="n">
        <v>0</v>
      </c>
      <c r="BQ9" s="111"/>
      <c r="BR9" s="107" t="n">
        <v>21613</v>
      </c>
      <c r="BS9" s="107" t="n">
        <v>0</v>
      </c>
      <c r="BT9" s="116" t="n">
        <f aca="false">BS9-BR9</f>
        <v>-21613</v>
      </c>
      <c r="BU9" s="161" t="n">
        <f aca="false">BF9+BG9</f>
        <v>0</v>
      </c>
      <c r="BV9" s="233" t="n">
        <v>0</v>
      </c>
      <c r="BW9" s="233" t="n">
        <v>0</v>
      </c>
      <c r="BX9" s="108" t="n">
        <v>24</v>
      </c>
      <c r="BY9" s="108" t="n">
        <v>0</v>
      </c>
    </row>
    <row r="10" customFormat="false" ht="15" hidden="false" customHeight="false" outlineLevel="0" collapsed="false">
      <c r="A10" s="226"/>
      <c r="B10" s="85" t="n">
        <v>43041</v>
      </c>
      <c r="C10" s="86" t="n">
        <v>71.2</v>
      </c>
      <c r="D10" s="214" t="n">
        <v>0.824</v>
      </c>
      <c r="E10" s="88" t="n">
        <v>79</v>
      </c>
      <c r="F10" s="88" t="n">
        <v>65</v>
      </c>
      <c r="G10" s="89" t="n">
        <v>24</v>
      </c>
      <c r="H10" s="89" t="n">
        <v>0</v>
      </c>
      <c r="I10" s="89" t="n">
        <v>0</v>
      </c>
      <c r="J10" s="89" t="n">
        <v>0</v>
      </c>
      <c r="K10" s="90" t="n">
        <v>0</v>
      </c>
      <c r="L10" s="90" t="n">
        <v>0</v>
      </c>
      <c r="M10" s="90" t="n">
        <v>0</v>
      </c>
      <c r="N10" s="90" t="n">
        <v>0</v>
      </c>
      <c r="O10" s="90" t="n">
        <v>0</v>
      </c>
      <c r="P10" s="90" t="n">
        <v>0</v>
      </c>
      <c r="Q10" s="90" t="n">
        <v>3678</v>
      </c>
      <c r="R10" s="91" t="n">
        <v>1488</v>
      </c>
      <c r="S10" s="91" t="n">
        <v>1488</v>
      </c>
      <c r="T10" s="92" t="n">
        <v>1467</v>
      </c>
      <c r="U10" s="92" t="n">
        <v>1536</v>
      </c>
      <c r="V10" s="89" t="n">
        <v>44</v>
      </c>
      <c r="W10" s="89" t="n">
        <v>0</v>
      </c>
      <c r="X10" s="89" t="n">
        <v>45</v>
      </c>
      <c r="Y10" s="89" t="n">
        <v>1440</v>
      </c>
      <c r="Z10" s="89" t="n">
        <v>60</v>
      </c>
      <c r="AA10" s="88" t="n">
        <v>0</v>
      </c>
      <c r="AB10" s="93" t="n">
        <f aca="false">U10-T10+AX10</f>
        <v>69</v>
      </c>
      <c r="AC10" s="94" t="n">
        <f aca="false">T10-S10</f>
        <v>-21</v>
      </c>
      <c r="AD10" s="88" t="n">
        <v>66</v>
      </c>
      <c r="AE10" s="95" t="n">
        <f aca="false">IF(AD10&gt;0, U10/(AD10*24),"no data")</f>
        <v>0.96969696969697</v>
      </c>
      <c r="AF10" s="96" t="n">
        <f aca="false">IF(Q10&gt;0,Q10/24,"no data")</f>
        <v>153.25</v>
      </c>
      <c r="AG10" s="95" t="n">
        <f aca="false">IF(T10&gt;0,(T10/Q10),"no data")</f>
        <v>0.398858075040783</v>
      </c>
      <c r="AH10" s="97" t="n">
        <f aca="false">(1440-((V10*W10)+(X10*Y10)+(Z10*AA10))/(V10+X10+Z10))/1440</f>
        <v>0.697986577181208</v>
      </c>
      <c r="AI10" s="98" t="n">
        <f aca="false">IF(T10&gt;0,(1440-((W10*V10+AR10*AS10)+(Y10*X10+AT10*AU10)+(Z10*AA10+AV10*AW10))/(V10+X10+Z10))/1440,"no data")</f>
        <v>0.429530201342282</v>
      </c>
      <c r="AJ10" s="117" t="n">
        <v>0</v>
      </c>
      <c r="AK10" s="118" t="n">
        <v>0</v>
      </c>
      <c r="AL10" s="101" t="n">
        <f aca="false">AJ10*AK10</f>
        <v>0</v>
      </c>
      <c r="AM10" s="117" t="n">
        <v>13.732</v>
      </c>
      <c r="AN10" s="119" t="n">
        <v>943</v>
      </c>
      <c r="AO10" s="103" t="n">
        <f aca="false">AM10*AN10</f>
        <v>12949.276</v>
      </c>
      <c r="AP10" s="104" t="n">
        <f aca="false">IF(T10&gt;0,((((AJ10*AK10)+(AM10*AN10))/(T10*1000))*1000000),"no data")</f>
        <v>8827.04567143831</v>
      </c>
      <c r="AQ10" s="101" t="n">
        <f aca="false">R10/24</f>
        <v>62</v>
      </c>
      <c r="AR10" s="88" t="n">
        <v>0</v>
      </c>
      <c r="AS10" s="106" t="n">
        <v>0</v>
      </c>
      <c r="AT10" s="106" t="n">
        <v>0</v>
      </c>
      <c r="AU10" s="88" t="n">
        <v>0</v>
      </c>
      <c r="AV10" s="106" t="n">
        <v>40</v>
      </c>
      <c r="AW10" s="88" t="n">
        <v>1440</v>
      </c>
      <c r="AX10" s="88" t="n">
        <v>0</v>
      </c>
      <c r="AZ10" s="107" t="n">
        <v>1053</v>
      </c>
      <c r="BA10" s="107" t="n">
        <v>0</v>
      </c>
      <c r="BB10" s="107" t="n">
        <v>483</v>
      </c>
      <c r="BC10" s="107" t="n">
        <f aca="false">BA10-AZ10</f>
        <v>-1053</v>
      </c>
      <c r="BD10" s="107" t="n">
        <f aca="false">AP10</f>
        <v>8827.04567143831</v>
      </c>
      <c r="BE10" s="232" t="n">
        <f aca="false">BB10/24</f>
        <v>20.125</v>
      </c>
      <c r="BF10" s="109" t="n">
        <v>0</v>
      </c>
      <c r="BG10" s="110" t="n">
        <v>0</v>
      </c>
      <c r="BH10" s="111" t="n">
        <v>24</v>
      </c>
      <c r="BI10" s="112" t="n">
        <v>28.44</v>
      </c>
      <c r="BJ10" s="112" t="n">
        <v>0</v>
      </c>
      <c r="BK10" s="112" t="n">
        <v>0</v>
      </c>
      <c r="BL10" s="289" t="n">
        <v>999.71</v>
      </c>
      <c r="BM10" s="111" t="n">
        <v>50.07</v>
      </c>
      <c r="BN10" s="113" t="n">
        <v>0</v>
      </c>
      <c r="BO10" s="108" t="n">
        <v>93.5</v>
      </c>
      <c r="BP10" s="108" t="n">
        <v>0</v>
      </c>
      <c r="BQ10" s="111" t="n">
        <v>0</v>
      </c>
      <c r="BR10" s="107" t="n">
        <v>21690</v>
      </c>
      <c r="BS10" s="107" t="n">
        <v>0</v>
      </c>
      <c r="BT10" s="116" t="n">
        <f aca="false">BS10-BR10</f>
        <v>-21690</v>
      </c>
      <c r="BU10" s="161" t="n">
        <f aca="false">BF10+BG10</f>
        <v>0</v>
      </c>
      <c r="BV10" s="233" t="n">
        <v>0</v>
      </c>
      <c r="BW10" s="233" t="n">
        <v>0</v>
      </c>
      <c r="BX10" s="108" t="n">
        <v>24</v>
      </c>
      <c r="BY10" s="108" t="n">
        <v>6.12</v>
      </c>
    </row>
    <row r="11" customFormat="false" ht="15" hidden="false" customHeight="false" outlineLevel="0" collapsed="false">
      <c r="A11" s="226"/>
      <c r="B11" s="85" t="n">
        <v>43042</v>
      </c>
      <c r="C11" s="86" t="n">
        <v>68.2</v>
      </c>
      <c r="D11" s="214" t="n">
        <v>0.896</v>
      </c>
      <c r="E11" s="88" t="n">
        <v>72</v>
      </c>
      <c r="F11" s="88" t="n">
        <v>66</v>
      </c>
      <c r="G11" s="89" t="n">
        <v>24</v>
      </c>
      <c r="H11" s="89" t="n">
        <v>0</v>
      </c>
      <c r="I11" s="89" t="n">
        <v>0</v>
      </c>
      <c r="J11" s="89" t="n">
        <v>0</v>
      </c>
      <c r="K11" s="90" t="n">
        <v>0</v>
      </c>
      <c r="L11" s="90" t="n">
        <v>0</v>
      </c>
      <c r="M11" s="90" t="n">
        <v>0</v>
      </c>
      <c r="N11" s="90" t="n">
        <v>0</v>
      </c>
      <c r="O11" s="90" t="n">
        <v>0</v>
      </c>
      <c r="P11" s="90" t="n">
        <v>0</v>
      </c>
      <c r="Q11" s="90" t="n">
        <v>3710</v>
      </c>
      <c r="R11" s="91" t="n">
        <v>1490</v>
      </c>
      <c r="S11" s="91" t="n">
        <v>1490</v>
      </c>
      <c r="T11" s="92" t="n">
        <v>821</v>
      </c>
      <c r="U11" s="92" t="n">
        <v>856</v>
      </c>
      <c r="V11" s="89" t="n">
        <v>44</v>
      </c>
      <c r="W11" s="89" t="n">
        <v>592</v>
      </c>
      <c r="X11" s="89" t="n">
        <v>45</v>
      </c>
      <c r="Y11" s="89" t="n">
        <v>1440</v>
      </c>
      <c r="Z11" s="89" t="n">
        <v>60</v>
      </c>
      <c r="AA11" s="88" t="n">
        <v>658</v>
      </c>
      <c r="AB11" s="93" t="n">
        <f aca="false">U11-T11+AX11</f>
        <v>36</v>
      </c>
      <c r="AC11" s="94" t="n">
        <f aca="false">T11-S11</f>
        <v>-669</v>
      </c>
      <c r="AD11" s="88" t="n">
        <v>65</v>
      </c>
      <c r="AE11" s="95" t="n">
        <f aca="false">IF(AD11&gt;0, U11/(AD11*24),"no data")</f>
        <v>0.548717948717949</v>
      </c>
      <c r="AF11" s="96" t="n">
        <f aca="false">IF(Q11&gt;0,Q11/24,"no data")</f>
        <v>154.583333333333</v>
      </c>
      <c r="AG11" s="95" t="n">
        <f aca="false">IF(T11&gt;0,(T11/Q11),"no data")</f>
        <v>0.221293800539084</v>
      </c>
      <c r="AH11" s="97" t="n">
        <f aca="false">(1440-((V11*W11)+(X11*Y11)+(Z11*AA11))/(V11+X11+Z11))/1440</f>
        <v>0.392580164056674</v>
      </c>
      <c r="AI11" s="98" t="n">
        <f aca="false">IF(T11&gt;0,(1440-((W11*V11+AR11*AS11)+(Y11*X11+AT11*AU11)+(Z11*AA11+AV11*AW11))/(V11+X11+Z11))/1440,"no data")</f>
        <v>0.246793437733035</v>
      </c>
      <c r="AJ11" s="117" t="n">
        <v>0</v>
      </c>
      <c r="AK11" s="121" t="n">
        <v>0</v>
      </c>
      <c r="AL11" s="101" t="n">
        <f aca="false">AJ11*AK11</f>
        <v>0</v>
      </c>
      <c r="AM11" s="117" t="n">
        <v>9.652</v>
      </c>
      <c r="AN11" s="119" t="n">
        <v>941</v>
      </c>
      <c r="AO11" s="103" t="n">
        <f aca="false">AM11*AN11</f>
        <v>9082.532</v>
      </c>
      <c r="AP11" s="104" t="n">
        <f aca="false">IF(T11&gt;0,((((AJ11*AK11)+(AM11*AN11))/(T11*1000))*1000000),"no data")</f>
        <v>11062.7673568819</v>
      </c>
      <c r="AQ11" s="101" t="n">
        <f aca="false">R11/24</f>
        <v>62.0833333333333</v>
      </c>
      <c r="AR11" s="88" t="n">
        <v>0</v>
      </c>
      <c r="AS11" s="106" t="n">
        <v>0</v>
      </c>
      <c r="AT11" s="106" t="n">
        <v>0</v>
      </c>
      <c r="AU11" s="88" t="n">
        <v>0</v>
      </c>
      <c r="AV11" s="106" t="n">
        <v>40</v>
      </c>
      <c r="AW11" s="88" t="n">
        <v>782</v>
      </c>
      <c r="AX11" s="88" t="n">
        <v>1</v>
      </c>
      <c r="AZ11" s="107" t="n">
        <v>597</v>
      </c>
      <c r="BA11" s="107" t="n">
        <v>0</v>
      </c>
      <c r="BB11" s="107" t="n">
        <v>259</v>
      </c>
      <c r="BC11" s="107" t="n">
        <f aca="false">BA11-AZ11</f>
        <v>-597</v>
      </c>
      <c r="BD11" s="107" t="n">
        <f aca="false">AP11</f>
        <v>11062.7673568819</v>
      </c>
      <c r="BE11" s="232" t="n">
        <f aca="false">BB11/24</f>
        <v>10.7916666666667</v>
      </c>
      <c r="BF11" s="109" t="n">
        <v>0</v>
      </c>
      <c r="BG11" s="110" t="n">
        <v>0</v>
      </c>
      <c r="BH11" s="111" t="n">
        <v>24</v>
      </c>
      <c r="BI11" s="112" t="n">
        <v>28.23</v>
      </c>
      <c r="BJ11" s="112" t="n">
        <v>0</v>
      </c>
      <c r="BK11" s="112" t="n">
        <v>0</v>
      </c>
      <c r="BL11" s="289" t="n">
        <v>987.83</v>
      </c>
      <c r="BM11" s="111" t="n">
        <v>49.95</v>
      </c>
      <c r="BN11" s="113" t="n">
        <v>0</v>
      </c>
      <c r="BO11" s="108" t="n">
        <v>93.42</v>
      </c>
      <c r="BP11" s="108" t="n">
        <v>0</v>
      </c>
      <c r="BQ11" s="111" t="n">
        <v>0</v>
      </c>
      <c r="BR11" s="107" t="n">
        <v>21672</v>
      </c>
      <c r="BS11" s="107" t="n">
        <v>0</v>
      </c>
      <c r="BT11" s="116" t="n">
        <f aca="false">BS11-BR11</f>
        <v>-21672</v>
      </c>
      <c r="BU11" s="161" t="n">
        <f aca="false">BF11+BG11</f>
        <v>0</v>
      </c>
      <c r="BV11" s="233" t="n">
        <v>0</v>
      </c>
      <c r="BW11" s="233" t="n">
        <v>0</v>
      </c>
      <c r="BX11" s="108" t="n">
        <v>24</v>
      </c>
      <c r="BY11" s="108" t="n">
        <v>0</v>
      </c>
    </row>
    <row r="12" customFormat="false" ht="15" hidden="false" customHeight="false" outlineLevel="0" collapsed="false">
      <c r="A12" s="226"/>
      <c r="B12" s="85" t="n">
        <v>43043</v>
      </c>
      <c r="C12" s="86" t="n">
        <v>70.8</v>
      </c>
      <c r="D12" s="214" t="n">
        <v>0.842</v>
      </c>
      <c r="E12" s="88" t="n">
        <v>77</v>
      </c>
      <c r="F12" s="88" t="n">
        <v>68</v>
      </c>
      <c r="G12" s="89" t="n">
        <v>24</v>
      </c>
      <c r="H12" s="89" t="n">
        <v>0</v>
      </c>
      <c r="I12" s="89" t="n">
        <v>0</v>
      </c>
      <c r="J12" s="89" t="n">
        <v>0</v>
      </c>
      <c r="K12" s="90" t="n">
        <v>0</v>
      </c>
      <c r="L12" s="90" t="n">
        <v>0</v>
      </c>
      <c r="M12" s="90" t="n">
        <v>0</v>
      </c>
      <c r="N12" s="90" t="n">
        <v>0</v>
      </c>
      <c r="O12" s="90" t="n">
        <v>0</v>
      </c>
      <c r="P12" s="90" t="n">
        <v>0</v>
      </c>
      <c r="Q12" s="90" t="n">
        <v>3688</v>
      </c>
      <c r="R12" s="91" t="n">
        <v>1490</v>
      </c>
      <c r="S12" s="91" t="n">
        <v>1490</v>
      </c>
      <c r="T12" s="92" t="n">
        <v>1464</v>
      </c>
      <c r="U12" s="92" t="n">
        <v>1530</v>
      </c>
      <c r="V12" s="89" t="n">
        <v>44</v>
      </c>
      <c r="W12" s="89" t="n">
        <v>0</v>
      </c>
      <c r="X12" s="89" t="n">
        <v>45</v>
      </c>
      <c r="Y12" s="89" t="n">
        <v>1440</v>
      </c>
      <c r="Z12" s="89" t="n">
        <v>60</v>
      </c>
      <c r="AA12" s="88" t="n">
        <v>0</v>
      </c>
      <c r="AB12" s="93" t="n">
        <f aca="false">U12-T12+AX12</f>
        <v>66</v>
      </c>
      <c r="AC12" s="94" t="n">
        <f aca="false">T12-S12</f>
        <v>-26</v>
      </c>
      <c r="AD12" s="88" t="n">
        <v>64</v>
      </c>
      <c r="AE12" s="95" t="n">
        <f aca="false">IF(AD12&gt;0, U12/(AD12*24),"no data")</f>
        <v>0.99609375</v>
      </c>
      <c r="AF12" s="96" t="n">
        <f aca="false">IF(Q12&gt;0,Q12/24,"no data")</f>
        <v>153.666666666667</v>
      </c>
      <c r="AG12" s="95" t="n">
        <f aca="false">IF(T12&gt;0,(T12/Q12),"no data")</f>
        <v>0.396963123644252</v>
      </c>
      <c r="AH12" s="97" t="n">
        <f aca="false">(1440-((V12*W12)+(X12*Y12)+(Z12*AA12))/(V12+X12+Z12))/1440</f>
        <v>0.697986577181208</v>
      </c>
      <c r="AI12" s="98" t="n">
        <f aca="false">IF(T12&gt;0,(1440-((W12*V12+AR12*AS12)+(Y12*X12+AT12*AU12)+(Z12*AA12+AV12*AW12))/(V12+X12+Z12))/1440,"no data")</f>
        <v>0.429530201342282</v>
      </c>
      <c r="AJ12" s="117" t="n">
        <v>0</v>
      </c>
      <c r="AK12" s="121" t="n">
        <v>0</v>
      </c>
      <c r="AL12" s="101" t="n">
        <f aca="false">AJ12*AK12</f>
        <v>0</v>
      </c>
      <c r="AM12" s="117" t="n">
        <v>13.841</v>
      </c>
      <c r="AN12" s="119" t="n">
        <v>935</v>
      </c>
      <c r="AO12" s="103" t="n">
        <f aca="false">AM12*AN12</f>
        <v>12941.335</v>
      </c>
      <c r="AP12" s="104" t="n">
        <f aca="false">IF(T12&gt;0,((((AJ12*AK12)+(AM12*AN12))/(T12*1000))*1000000),"no data")</f>
        <v>8839.70969945355</v>
      </c>
      <c r="AQ12" s="101" t="n">
        <f aca="false">R12/24</f>
        <v>62.0833333333333</v>
      </c>
      <c r="AR12" s="88" t="n">
        <v>0</v>
      </c>
      <c r="AS12" s="106" t="n">
        <v>0</v>
      </c>
      <c r="AT12" s="106" t="n">
        <v>0</v>
      </c>
      <c r="AU12" s="88" t="n">
        <v>0</v>
      </c>
      <c r="AV12" s="106" t="n">
        <v>40</v>
      </c>
      <c r="AW12" s="88" t="n">
        <v>1440</v>
      </c>
      <c r="AX12" s="88" t="n">
        <v>0</v>
      </c>
      <c r="AZ12" s="107" t="n">
        <v>1046</v>
      </c>
      <c r="BA12" s="107" t="n">
        <v>0</v>
      </c>
      <c r="BB12" s="107" t="n">
        <v>484</v>
      </c>
      <c r="BC12" s="107" t="n">
        <f aca="false">BA12-AZ12</f>
        <v>-1046</v>
      </c>
      <c r="BD12" s="107" t="n">
        <f aca="false">AP12</f>
        <v>8839.70969945355</v>
      </c>
      <c r="BE12" s="232" t="n">
        <f aca="false">BB12/24</f>
        <v>20.1666666666667</v>
      </c>
      <c r="BF12" s="109" t="n">
        <v>0</v>
      </c>
      <c r="BG12" s="110" t="n">
        <v>0</v>
      </c>
      <c r="BH12" s="111" t="n">
        <v>24</v>
      </c>
      <c r="BI12" s="112" t="n">
        <v>28.53</v>
      </c>
      <c r="BJ12" s="112" t="n">
        <v>0</v>
      </c>
      <c r="BK12" s="112" t="n">
        <v>0</v>
      </c>
      <c r="BL12" s="289" t="n">
        <v>1000.2</v>
      </c>
      <c r="BM12" s="111" t="n">
        <v>50.06</v>
      </c>
      <c r="BN12" s="113" t="n">
        <v>0</v>
      </c>
      <c r="BO12" s="108" t="n">
        <v>93.17</v>
      </c>
      <c r="BP12" s="108" t="n">
        <v>0</v>
      </c>
      <c r="BQ12" s="111"/>
      <c r="BR12" s="107" t="n">
        <v>12821</v>
      </c>
      <c r="BS12" s="107" t="n">
        <v>0</v>
      </c>
      <c r="BT12" s="116" t="n">
        <f aca="false">BS12-BR12</f>
        <v>-12821</v>
      </c>
      <c r="BU12" s="161" t="n">
        <f aca="false">BF12+BG12</f>
        <v>0</v>
      </c>
      <c r="BV12" s="233" t="n">
        <v>0</v>
      </c>
      <c r="BW12" s="233" t="n">
        <v>0</v>
      </c>
      <c r="BX12" s="108" t="n">
        <v>24</v>
      </c>
      <c r="BY12" s="108" t="n">
        <v>6.72</v>
      </c>
    </row>
    <row r="13" s="279" customFormat="true" ht="12.75" hidden="false" customHeight="true" outlineLevel="0" collapsed="false">
      <c r="A13" s="290" t="s">
        <v>131</v>
      </c>
      <c r="B13" s="291" t="n">
        <v>43044</v>
      </c>
      <c r="C13" s="292" t="n">
        <v>68.15</v>
      </c>
      <c r="D13" s="293" t="n">
        <v>0.8721</v>
      </c>
      <c r="E13" s="294" t="n">
        <v>75</v>
      </c>
      <c r="F13" s="294" t="n">
        <v>65</v>
      </c>
      <c r="G13" s="295" t="n">
        <v>24</v>
      </c>
      <c r="H13" s="295" t="n">
        <v>0</v>
      </c>
      <c r="I13" s="295" t="n">
        <v>0</v>
      </c>
      <c r="J13" s="295" t="n">
        <v>0</v>
      </c>
      <c r="K13" s="296" t="n">
        <v>0</v>
      </c>
      <c r="L13" s="296" t="n">
        <v>0</v>
      </c>
      <c r="M13" s="296" t="n">
        <v>0</v>
      </c>
      <c r="N13" s="296" t="n">
        <v>0</v>
      </c>
      <c r="O13" s="296" t="n">
        <v>0</v>
      </c>
      <c r="P13" s="296" t="n">
        <v>0</v>
      </c>
      <c r="Q13" s="297" t="n">
        <v>3704</v>
      </c>
      <c r="R13" s="298" t="n">
        <v>1495</v>
      </c>
      <c r="S13" s="298" t="n">
        <v>1495</v>
      </c>
      <c r="T13" s="299" t="n">
        <v>1471</v>
      </c>
      <c r="U13" s="299" t="n">
        <v>1536</v>
      </c>
      <c r="V13" s="294" t="n">
        <v>44</v>
      </c>
      <c r="W13" s="294" t="n">
        <v>0</v>
      </c>
      <c r="X13" s="294" t="n">
        <v>45</v>
      </c>
      <c r="Y13" s="294" t="n">
        <v>1440</v>
      </c>
      <c r="Z13" s="294" t="n">
        <v>60</v>
      </c>
      <c r="AA13" s="294" t="n">
        <v>0</v>
      </c>
      <c r="AB13" s="300" t="n">
        <f aca="false">U13-T13+AX13</f>
        <v>65</v>
      </c>
      <c r="AC13" s="301" t="n">
        <f aca="false">T13-S13</f>
        <v>-24</v>
      </c>
      <c r="AD13" s="294" t="n">
        <v>65</v>
      </c>
      <c r="AE13" s="302" t="n">
        <f aca="false">IF(AD13&gt;0, U13/(AD13*24),"no data")</f>
        <v>0.984615384615385</v>
      </c>
      <c r="AF13" s="303" t="n">
        <f aca="false">IF(Q13&gt;0,Q13/24,"no data")</f>
        <v>154.333333333333</v>
      </c>
      <c r="AG13" s="302" t="n">
        <f aca="false">IF(T13&gt;0,(T13/Q13),"no data")</f>
        <v>0.397138228941685</v>
      </c>
      <c r="AH13" s="304" t="n">
        <f aca="false">(1440-((V13*W13)+(X13*Y13)+(Z13*AA13))/(V13+X13+Z13))/1440</f>
        <v>0.697986577181208</v>
      </c>
      <c r="AI13" s="305" t="n">
        <f aca="false">IF(T13&gt;0,(1440-((W13*V13+AR13*AS13)+(Y13*X13+AT13*AU13)+(Z13*AA13+AV13*AW13))/(V13+X13+Z13))/1440,"no data")</f>
        <v>0.429530201342282</v>
      </c>
      <c r="AJ13" s="117" t="n">
        <v>0</v>
      </c>
      <c r="AK13" s="121" t="n">
        <v>0</v>
      </c>
      <c r="AL13" s="308" t="n">
        <f aca="false">AJ13*AK13</f>
        <v>0</v>
      </c>
      <c r="AM13" s="117" t="n">
        <v>13.834</v>
      </c>
      <c r="AN13" s="119" t="n">
        <v>938</v>
      </c>
      <c r="AO13" s="309" t="n">
        <f aca="false">AM13*AN13</f>
        <v>12976.292</v>
      </c>
      <c r="AP13" s="310" t="n">
        <f aca="false">IF(T13&gt;0,((((AJ13*AK13)+(AM13*AN13))/(T13*1000))*1000000),"no data")</f>
        <v>8821.40856560163</v>
      </c>
      <c r="AQ13" s="311" t="n">
        <f aca="false">R13/24</f>
        <v>62.2916666666667</v>
      </c>
      <c r="AR13" s="312" t="n">
        <v>0</v>
      </c>
      <c r="AS13" s="294" t="n">
        <v>0</v>
      </c>
      <c r="AT13" s="313" t="n">
        <v>0</v>
      </c>
      <c r="AU13" s="313" t="n">
        <v>0</v>
      </c>
      <c r="AV13" s="294" t="n">
        <v>40</v>
      </c>
      <c r="AW13" s="313" t="n">
        <v>1440</v>
      </c>
      <c r="AX13" s="294" t="n">
        <v>0</v>
      </c>
      <c r="AY13" s="0"/>
      <c r="AZ13" s="294" t="n">
        <v>1051</v>
      </c>
      <c r="BA13" s="294" t="n">
        <v>0</v>
      </c>
      <c r="BB13" s="294" t="n">
        <v>485</v>
      </c>
      <c r="BC13" s="314" t="n">
        <f aca="false">BA13-AZ13</f>
        <v>-1051</v>
      </c>
      <c r="BD13" s="315" t="n">
        <f aca="false">AP13</f>
        <v>8821.40856560163</v>
      </c>
      <c r="BE13" s="316" t="n">
        <f aca="false">BB13/24</f>
        <v>20.2083333333333</v>
      </c>
      <c r="BF13" s="317" t="n">
        <v>0</v>
      </c>
      <c r="BG13" s="318" t="n">
        <v>0</v>
      </c>
      <c r="BH13" s="316" t="n">
        <v>24</v>
      </c>
      <c r="BI13" s="314" t="n">
        <v>28.46</v>
      </c>
      <c r="BJ13" s="314" t="n">
        <v>0</v>
      </c>
      <c r="BK13" s="314" t="n">
        <v>0</v>
      </c>
      <c r="BL13" s="314" t="n">
        <v>1000.5</v>
      </c>
      <c r="BM13" s="316" t="n">
        <v>50.07</v>
      </c>
      <c r="BN13" s="319" t="n">
        <v>0</v>
      </c>
      <c r="BO13" s="316" t="n">
        <v>92.99</v>
      </c>
      <c r="BP13" s="316" t="n">
        <v>0</v>
      </c>
      <c r="BQ13" s="320"/>
      <c r="BR13" s="314" t="n">
        <v>12730</v>
      </c>
      <c r="BS13" s="314" t="n">
        <v>0</v>
      </c>
      <c r="BT13" s="321" t="n">
        <f aca="false">BS13-BR13</f>
        <v>-12730</v>
      </c>
      <c r="BU13" s="288" t="n">
        <f aca="false">BF13+BG13</f>
        <v>0</v>
      </c>
      <c r="BV13" s="322" t="n">
        <v>0</v>
      </c>
      <c r="BW13" s="322" t="n">
        <v>0</v>
      </c>
      <c r="BX13" s="316" t="n">
        <v>24</v>
      </c>
      <c r="BY13" s="316" t="n">
        <v>6.75</v>
      </c>
    </row>
    <row r="14" customFormat="false" ht="15" hidden="false" customHeight="false" outlineLevel="0" collapsed="false">
      <c r="A14" s="290"/>
      <c r="B14" s="291" t="n">
        <v>43045</v>
      </c>
      <c r="C14" s="323" t="n">
        <v>68.51</v>
      </c>
      <c r="D14" s="324" t="n">
        <v>0.8541</v>
      </c>
      <c r="E14" s="325" t="n">
        <v>76</v>
      </c>
      <c r="F14" s="325" t="n">
        <v>65</v>
      </c>
      <c r="G14" s="326" t="n">
        <v>24</v>
      </c>
      <c r="H14" s="326" t="n">
        <v>0</v>
      </c>
      <c r="I14" s="326" t="n">
        <v>0</v>
      </c>
      <c r="J14" s="326" t="n">
        <v>0</v>
      </c>
      <c r="K14" s="327" t="n">
        <v>0</v>
      </c>
      <c r="L14" s="327" t="n">
        <v>0</v>
      </c>
      <c r="M14" s="327" t="n">
        <v>0</v>
      </c>
      <c r="N14" s="327" t="n">
        <v>0</v>
      </c>
      <c r="O14" s="327" t="n">
        <v>0</v>
      </c>
      <c r="P14" s="327" t="n">
        <v>0</v>
      </c>
      <c r="Q14" s="328" t="n">
        <v>3701</v>
      </c>
      <c r="R14" s="329" t="n">
        <v>1496</v>
      </c>
      <c r="S14" s="329" t="n">
        <v>1496</v>
      </c>
      <c r="T14" s="330" t="n">
        <v>1473</v>
      </c>
      <c r="U14" s="330" t="n">
        <v>1537</v>
      </c>
      <c r="V14" s="325" t="n">
        <v>44</v>
      </c>
      <c r="W14" s="325" t="n">
        <v>0</v>
      </c>
      <c r="X14" s="325" t="n">
        <v>45</v>
      </c>
      <c r="Y14" s="325" t="n">
        <v>1440</v>
      </c>
      <c r="Z14" s="325" t="n">
        <v>60</v>
      </c>
      <c r="AA14" s="325" t="n">
        <v>0</v>
      </c>
      <c r="AB14" s="300" t="n">
        <f aca="false">U14-T14+AX14</f>
        <v>64</v>
      </c>
      <c r="AC14" s="332" t="n">
        <f aca="false">T14-S14</f>
        <v>-23</v>
      </c>
      <c r="AD14" s="325" t="n">
        <v>65</v>
      </c>
      <c r="AE14" s="333" t="n">
        <f aca="false">IF(AD14&gt;0, U14/(AD14*24),"no data")</f>
        <v>0.98525641025641</v>
      </c>
      <c r="AF14" s="334" t="n">
        <f aca="false">IF(Q14&gt;0,Q14/24,"no data")</f>
        <v>154.208333333333</v>
      </c>
      <c r="AG14" s="333" t="n">
        <f aca="false">IF(T14&gt;0,(T14/Q14),"no data")</f>
        <v>0.398000540394488</v>
      </c>
      <c r="AH14" s="335" t="n">
        <f aca="false">(1440-((V14*W14)+(X14*Y14)+(Z14*AA14))/(V14+X14+Z14))/1440</f>
        <v>0.697986577181208</v>
      </c>
      <c r="AI14" s="336" t="n">
        <f aca="false">IF(T14&gt;0,(1440-((W14*V14+AR14*AS14)+(Y14*X14+AT14*AU14)+(Z14*AA14+AV14*AW14))/(V14+X14+Z14))/1440,"no data")</f>
        <v>0.429530201342282</v>
      </c>
      <c r="AJ14" s="117" t="n">
        <v>0</v>
      </c>
      <c r="AK14" s="121" t="n">
        <v>0</v>
      </c>
      <c r="AL14" s="338" t="n">
        <f aca="false">AJ14*AK14</f>
        <v>0</v>
      </c>
      <c r="AM14" s="117" t="n">
        <v>13.915</v>
      </c>
      <c r="AN14" s="119" t="n">
        <v>934</v>
      </c>
      <c r="AO14" s="339" t="n">
        <f aca="false">AM14*AN14</f>
        <v>12996.61</v>
      </c>
      <c r="AP14" s="340" t="n">
        <f aca="false">IF(T14&gt;0,((((AJ14*AK14)+(AM14*AN14))/(T14*1000))*1000000),"no data")</f>
        <v>8823.22471147318</v>
      </c>
      <c r="AQ14" s="341" t="n">
        <f aca="false">R14/24</f>
        <v>62.3333333333333</v>
      </c>
      <c r="AR14" s="342" t="n">
        <v>0</v>
      </c>
      <c r="AS14" s="325" t="n">
        <v>0</v>
      </c>
      <c r="AT14" s="343" t="n">
        <v>0</v>
      </c>
      <c r="AU14" s="343" t="n">
        <v>0</v>
      </c>
      <c r="AV14" s="325" t="n">
        <v>40</v>
      </c>
      <c r="AW14" s="343" t="n">
        <v>1440</v>
      </c>
      <c r="AX14" s="325" t="n">
        <v>0</v>
      </c>
      <c r="AZ14" s="325" t="n">
        <v>1052</v>
      </c>
      <c r="BA14" s="325" t="n">
        <v>0</v>
      </c>
      <c r="BB14" s="325" t="n">
        <v>485</v>
      </c>
      <c r="BC14" s="344" t="n">
        <f aca="false">BA14-AZ14</f>
        <v>-1052</v>
      </c>
      <c r="BD14" s="345" t="n">
        <f aca="false">AP14</f>
        <v>8823.22471147318</v>
      </c>
      <c r="BE14" s="346" t="n">
        <f aca="false">BB14/24</f>
        <v>20.2083333333333</v>
      </c>
      <c r="BF14" s="347" t="n">
        <v>0</v>
      </c>
      <c r="BG14" s="288" t="n">
        <v>0</v>
      </c>
      <c r="BH14" s="346" t="n">
        <v>24</v>
      </c>
      <c r="BI14" s="344" t="n">
        <v>28.79</v>
      </c>
      <c r="BJ14" s="344" t="n">
        <v>0</v>
      </c>
      <c r="BK14" s="344" t="n">
        <v>0</v>
      </c>
      <c r="BL14" s="344" t="n">
        <v>999.46</v>
      </c>
      <c r="BM14" s="344" t="n">
        <v>50.08</v>
      </c>
      <c r="BN14" s="348" t="n">
        <v>0</v>
      </c>
      <c r="BO14" s="346" t="n">
        <v>93.04</v>
      </c>
      <c r="BP14" s="346" t="n">
        <v>0</v>
      </c>
      <c r="BQ14" s="349"/>
      <c r="BR14" s="344" t="n">
        <v>12858</v>
      </c>
      <c r="BS14" s="344" t="n">
        <v>0</v>
      </c>
      <c r="BT14" s="350" t="n">
        <f aca="false">BS14-BR14</f>
        <v>-12858</v>
      </c>
      <c r="BU14" s="288" t="n">
        <f aca="false">BF14+BG14</f>
        <v>0</v>
      </c>
      <c r="BV14" s="346" t="n">
        <v>0</v>
      </c>
      <c r="BW14" s="351" t="n">
        <v>0</v>
      </c>
      <c r="BX14" s="351" t="n">
        <v>24</v>
      </c>
      <c r="BY14" s="351" t="n">
        <v>5.75</v>
      </c>
    </row>
    <row r="15" customFormat="false" ht="15" hidden="false" customHeight="false" outlineLevel="0" collapsed="false">
      <c r="A15" s="290"/>
      <c r="B15" s="291" t="n">
        <v>43046</v>
      </c>
      <c r="C15" s="323" t="n">
        <v>69</v>
      </c>
      <c r="D15" s="324" t="n">
        <v>0.78</v>
      </c>
      <c r="E15" s="325" t="n">
        <v>79</v>
      </c>
      <c r="F15" s="325" t="n">
        <v>64</v>
      </c>
      <c r="G15" s="326" t="n">
        <v>24</v>
      </c>
      <c r="H15" s="326" t="n">
        <v>0</v>
      </c>
      <c r="I15" s="326" t="n">
        <v>0</v>
      </c>
      <c r="J15" s="326" t="n">
        <v>0</v>
      </c>
      <c r="K15" s="327" t="n">
        <v>0</v>
      </c>
      <c r="L15" s="327" t="n">
        <v>0</v>
      </c>
      <c r="M15" s="327" t="n">
        <v>0</v>
      </c>
      <c r="N15" s="327" t="n">
        <v>0</v>
      </c>
      <c r="O15" s="327" t="n">
        <v>0</v>
      </c>
      <c r="P15" s="327" t="n">
        <v>0</v>
      </c>
      <c r="Q15" s="328" t="n">
        <v>3689</v>
      </c>
      <c r="R15" s="329" t="n">
        <v>1499</v>
      </c>
      <c r="S15" s="329" t="n">
        <v>1499</v>
      </c>
      <c r="T15" s="330" t="n">
        <v>1474</v>
      </c>
      <c r="U15" s="330" t="n">
        <v>1539</v>
      </c>
      <c r="V15" s="325" t="n">
        <v>44</v>
      </c>
      <c r="W15" s="325" t="n">
        <v>0</v>
      </c>
      <c r="X15" s="325" t="n">
        <v>45</v>
      </c>
      <c r="Y15" s="325" t="n">
        <v>1440</v>
      </c>
      <c r="Z15" s="325" t="n">
        <v>60</v>
      </c>
      <c r="AA15" s="325" t="n">
        <v>0</v>
      </c>
      <c r="AB15" s="300" t="n">
        <f aca="false">U15-T15+AX15</f>
        <v>65</v>
      </c>
      <c r="AC15" s="332" t="n">
        <f aca="false">T15-S15</f>
        <v>-25</v>
      </c>
      <c r="AD15" s="325" t="n">
        <v>65</v>
      </c>
      <c r="AE15" s="333" t="n">
        <f aca="false">IF(AD15&gt;0, U15/(AD15*24),"no data")</f>
        <v>0.986538461538462</v>
      </c>
      <c r="AF15" s="334" t="n">
        <f aca="false">IF(Q15&gt;0,Q15/24,"no data")</f>
        <v>153.708333333333</v>
      </c>
      <c r="AG15" s="333" t="n">
        <f aca="false">IF(T15&gt;0,(T15/Q15),"no data")</f>
        <v>0.399566278124153</v>
      </c>
      <c r="AH15" s="335" t="n">
        <f aca="false">(1440-((V15*W15)+(X15*Y15)+(Z15*AA15))/(V15+X15+Z15))/1440</f>
        <v>0.697986577181208</v>
      </c>
      <c r="AI15" s="336" t="n">
        <f aca="false">IF(T15&gt;0,(1440-((W15*V15+AR15*AS15)+(Y15*X15+AT15*AU15)+(Z15*AA15+AV15*AW15))/(V15+X15+Z15))/1440,"no data")</f>
        <v>0.429530201342282</v>
      </c>
      <c r="AJ15" s="117" t="n">
        <v>0</v>
      </c>
      <c r="AK15" s="121" t="n">
        <v>0</v>
      </c>
      <c r="AL15" s="338" t="n">
        <f aca="false">AJ15*AK15</f>
        <v>0</v>
      </c>
      <c r="AM15" s="117" t="n">
        <v>13.981</v>
      </c>
      <c r="AN15" s="119" t="n">
        <v>934</v>
      </c>
      <c r="AO15" s="339" t="n">
        <f aca="false">AM15*AN15</f>
        <v>13058.254</v>
      </c>
      <c r="AP15" s="340" t="n">
        <f aca="false">IF(T15&gt;0,((((AJ15*AK15)+(AM15*AN15))/(T15*1000))*1000000),"no data")</f>
        <v>8859.05970149254</v>
      </c>
      <c r="AQ15" s="345" t="n">
        <f aca="false">R15/24</f>
        <v>62.4583333333333</v>
      </c>
      <c r="AR15" s="352" t="n">
        <v>0</v>
      </c>
      <c r="AS15" s="325" t="n">
        <v>0</v>
      </c>
      <c r="AT15" s="343" t="n">
        <v>0</v>
      </c>
      <c r="AU15" s="343" t="n">
        <v>0</v>
      </c>
      <c r="AV15" s="325" t="n">
        <v>40</v>
      </c>
      <c r="AW15" s="343" t="n">
        <v>1440</v>
      </c>
      <c r="AX15" s="325" t="n">
        <v>0</v>
      </c>
      <c r="AZ15" s="325" t="n">
        <v>1056</v>
      </c>
      <c r="BA15" s="325" t="n">
        <v>0</v>
      </c>
      <c r="BB15" s="325" t="n">
        <v>483</v>
      </c>
      <c r="BC15" s="344" t="n">
        <f aca="false">BA15-AZ15</f>
        <v>-1056</v>
      </c>
      <c r="BD15" s="345" t="n">
        <f aca="false">AP15</f>
        <v>8859.05970149254</v>
      </c>
      <c r="BE15" s="346" t="n">
        <f aca="false">BB15/24</f>
        <v>20.125</v>
      </c>
      <c r="BF15" s="347" t="n">
        <v>0</v>
      </c>
      <c r="BG15" s="288" t="n">
        <v>0</v>
      </c>
      <c r="BH15" s="346" t="n">
        <v>24</v>
      </c>
      <c r="BI15" s="344" t="n">
        <v>28.7</v>
      </c>
      <c r="BJ15" s="344" t="n">
        <v>0</v>
      </c>
      <c r="BK15" s="344" t="n">
        <v>0</v>
      </c>
      <c r="BL15" s="344" t="n">
        <v>998.5</v>
      </c>
      <c r="BM15" s="344" t="n">
        <v>50.1</v>
      </c>
      <c r="BN15" s="348" t="n">
        <v>0</v>
      </c>
      <c r="BO15" s="346" t="n">
        <v>92.89</v>
      </c>
      <c r="BP15" s="346" t="n">
        <v>0</v>
      </c>
      <c r="BQ15" s="349"/>
      <c r="BR15" s="344" t="n">
        <v>12768</v>
      </c>
      <c r="BS15" s="344" t="n">
        <v>0</v>
      </c>
      <c r="BT15" s="350" t="n">
        <f aca="false">BS15-BR15</f>
        <v>-12768</v>
      </c>
      <c r="BU15" s="288" t="n">
        <f aca="false">BF15+BG15</f>
        <v>0</v>
      </c>
      <c r="BV15" s="346" t="n">
        <v>0</v>
      </c>
      <c r="BW15" s="346" t="n">
        <v>0</v>
      </c>
      <c r="BX15" s="346" t="n">
        <v>24</v>
      </c>
      <c r="BY15" s="346" t="n">
        <v>6.4</v>
      </c>
    </row>
    <row r="16" customFormat="false" ht="15" hidden="false" customHeight="false" outlineLevel="0" collapsed="false">
      <c r="A16" s="290"/>
      <c r="B16" s="291" t="n">
        <v>43047</v>
      </c>
      <c r="C16" s="323" t="n">
        <v>68</v>
      </c>
      <c r="D16" s="324" t="n">
        <v>0.83</v>
      </c>
      <c r="E16" s="353" t="n">
        <v>74</v>
      </c>
      <c r="F16" s="353" t="n">
        <v>63</v>
      </c>
      <c r="G16" s="326" t="n">
        <v>24</v>
      </c>
      <c r="H16" s="326" t="n">
        <v>0</v>
      </c>
      <c r="I16" s="326" t="n">
        <v>0</v>
      </c>
      <c r="J16" s="326" t="n">
        <v>0</v>
      </c>
      <c r="K16" s="327" t="n">
        <v>0</v>
      </c>
      <c r="L16" s="327" t="n">
        <v>0</v>
      </c>
      <c r="M16" s="327" t="n">
        <v>0</v>
      </c>
      <c r="N16" s="327" t="n">
        <v>0</v>
      </c>
      <c r="O16" s="327" t="n">
        <v>0</v>
      </c>
      <c r="P16" s="327" t="n">
        <v>0</v>
      </c>
      <c r="Q16" s="328" t="n">
        <v>3698</v>
      </c>
      <c r="R16" s="329" t="n">
        <v>1502</v>
      </c>
      <c r="S16" s="329" t="n">
        <v>1502</v>
      </c>
      <c r="T16" s="330" t="n">
        <v>1471</v>
      </c>
      <c r="U16" s="330" t="n">
        <v>1536</v>
      </c>
      <c r="V16" s="325" t="n">
        <v>44</v>
      </c>
      <c r="W16" s="353" t="n">
        <v>0</v>
      </c>
      <c r="X16" s="353" t="n">
        <v>45</v>
      </c>
      <c r="Y16" s="353" t="n">
        <v>1440</v>
      </c>
      <c r="Z16" s="353" t="n">
        <v>60</v>
      </c>
      <c r="AA16" s="353" t="n">
        <v>0</v>
      </c>
      <c r="AB16" s="300" t="n">
        <f aca="false">U16-T16+AX16</f>
        <v>65</v>
      </c>
      <c r="AC16" s="332" t="n">
        <f aca="false">T16-S16</f>
        <v>-31</v>
      </c>
      <c r="AD16" s="325" t="n">
        <v>65</v>
      </c>
      <c r="AE16" s="333" t="n">
        <f aca="false">IF(AD16&gt;0, U16/(AD16*24),"no data")</f>
        <v>0.984615384615385</v>
      </c>
      <c r="AF16" s="334" t="n">
        <f aca="false">IF(Q16&gt;0,Q16/24,"no data")</f>
        <v>154.083333333333</v>
      </c>
      <c r="AG16" s="333" t="n">
        <f aca="false">IF(T16&gt;0,(T16/Q16),"no data")</f>
        <v>0.397782585181179</v>
      </c>
      <c r="AH16" s="335" t="n">
        <f aca="false">(1440-((V16*W16)+(X16*Y16)+(Z16*AA16))/(V16+X16+Z16))/1440</f>
        <v>0.697986577181208</v>
      </c>
      <c r="AI16" s="336" t="n">
        <f aca="false">IF(T16&gt;0,(1440-((W16*V16+AR16*AS16)+(Y16*X16+AT16*AU16)+(Z16*AA16+AV16*AW16))/(V16+X16+Z16))/1440,"no data")</f>
        <v>0.429530201342282</v>
      </c>
      <c r="AJ16" s="117" t="n">
        <v>0</v>
      </c>
      <c r="AK16" s="121" t="n">
        <v>0</v>
      </c>
      <c r="AL16" s="338" t="n">
        <f aca="false">AJ16*AK16</f>
        <v>0</v>
      </c>
      <c r="AM16" s="117" t="n">
        <v>14.089</v>
      </c>
      <c r="AN16" s="119" t="n">
        <v>916</v>
      </c>
      <c r="AO16" s="339" t="n">
        <f aca="false">AM16*AN16</f>
        <v>12905.524</v>
      </c>
      <c r="AP16" s="340" t="n">
        <f aca="false">IF(T16&gt;0,((((AJ16*AK16)+(AM16*AN16))/(T16*1000))*1000000),"no data")</f>
        <v>8773.29979605711</v>
      </c>
      <c r="AQ16" s="338" t="n">
        <f aca="false">R16/24</f>
        <v>62.5833333333333</v>
      </c>
      <c r="AR16" s="325" t="n">
        <v>0</v>
      </c>
      <c r="AS16" s="343" t="n">
        <v>0</v>
      </c>
      <c r="AT16" s="343" t="n">
        <v>0</v>
      </c>
      <c r="AU16" s="325" t="n">
        <v>0</v>
      </c>
      <c r="AV16" s="343" t="n">
        <v>40</v>
      </c>
      <c r="AW16" s="325" t="n">
        <v>1440</v>
      </c>
      <c r="AX16" s="325" t="n">
        <v>0</v>
      </c>
      <c r="AZ16" s="344" t="n">
        <v>1055</v>
      </c>
      <c r="BA16" s="344" t="n">
        <v>0</v>
      </c>
      <c r="BB16" s="354" t="n">
        <v>481</v>
      </c>
      <c r="BC16" s="344" t="n">
        <f aca="false">BA16-AZ16</f>
        <v>-1055</v>
      </c>
      <c r="BD16" s="346" t="n">
        <f aca="false">AP16</f>
        <v>8773.29979605711</v>
      </c>
      <c r="BE16" s="346" t="n">
        <f aca="false">BB16/24</f>
        <v>20.0416666666667</v>
      </c>
      <c r="BF16" s="347" t="n">
        <v>0</v>
      </c>
      <c r="BG16" s="288" t="n">
        <v>0</v>
      </c>
      <c r="BH16" s="346" t="n">
        <v>24</v>
      </c>
      <c r="BI16" s="344" t="n">
        <v>29.4</v>
      </c>
      <c r="BJ16" s="344" t="n">
        <v>0</v>
      </c>
      <c r="BK16" s="344" t="n">
        <v>0</v>
      </c>
      <c r="BL16" s="344" t="n">
        <v>998.5</v>
      </c>
      <c r="BM16" s="344" t="n">
        <v>50.15</v>
      </c>
      <c r="BN16" s="348" t="n">
        <v>0</v>
      </c>
      <c r="BO16" s="346" t="n">
        <v>92.84</v>
      </c>
      <c r="BP16" s="346" t="n">
        <v>0</v>
      </c>
      <c r="BQ16" s="349"/>
      <c r="BR16" s="344" t="n">
        <v>13085</v>
      </c>
      <c r="BS16" s="344" t="n">
        <v>0</v>
      </c>
      <c r="BT16" s="350" t="n">
        <f aca="false">BS16-BR16</f>
        <v>-13085</v>
      </c>
      <c r="BU16" s="288" t="n">
        <f aca="false">BF16+BG16</f>
        <v>0</v>
      </c>
      <c r="BV16" s="346" t="n">
        <v>0</v>
      </c>
      <c r="BW16" s="346" t="n">
        <v>0</v>
      </c>
      <c r="BX16" s="346" t="n">
        <v>24</v>
      </c>
      <c r="BY16" s="346" t="n">
        <v>9.7</v>
      </c>
    </row>
    <row r="17" customFormat="false" ht="15" hidden="false" customHeight="false" outlineLevel="0" collapsed="false">
      <c r="A17" s="290"/>
      <c r="B17" s="291" t="n">
        <v>43048</v>
      </c>
      <c r="C17" s="323" t="n">
        <v>64</v>
      </c>
      <c r="D17" s="324" t="n">
        <v>0.86</v>
      </c>
      <c r="E17" s="325" t="n">
        <v>71</v>
      </c>
      <c r="F17" s="325" t="n">
        <v>59</v>
      </c>
      <c r="G17" s="325" t="n">
        <v>24</v>
      </c>
      <c r="H17" s="325" t="n">
        <v>0</v>
      </c>
      <c r="I17" s="325" t="n">
        <v>7</v>
      </c>
      <c r="J17" s="325" t="n">
        <v>10</v>
      </c>
      <c r="K17" s="327" t="n">
        <v>0</v>
      </c>
      <c r="L17" s="327" t="n">
        <v>0</v>
      </c>
      <c r="M17" s="327" t="n">
        <v>0</v>
      </c>
      <c r="N17" s="327" t="n">
        <v>0</v>
      </c>
      <c r="O17" s="327" t="n">
        <v>0</v>
      </c>
      <c r="P17" s="327" t="n">
        <v>0</v>
      </c>
      <c r="Q17" s="328" t="n">
        <v>3718</v>
      </c>
      <c r="R17" s="329" t="n">
        <v>2055</v>
      </c>
      <c r="S17" s="329" t="n">
        <v>2055</v>
      </c>
      <c r="T17" s="330" t="n">
        <v>2040</v>
      </c>
      <c r="U17" s="330" t="n">
        <v>2120</v>
      </c>
      <c r="V17" s="325" t="n">
        <v>44</v>
      </c>
      <c r="W17" s="325" t="n">
        <v>0</v>
      </c>
      <c r="X17" s="325" t="n">
        <v>45</v>
      </c>
      <c r="Y17" s="325" t="n">
        <v>894</v>
      </c>
      <c r="Z17" s="325" t="n">
        <v>60</v>
      </c>
      <c r="AA17" s="325" t="n">
        <v>0</v>
      </c>
      <c r="AB17" s="300" t="n">
        <f aca="false">U17-T17+AX17</f>
        <v>80</v>
      </c>
      <c r="AC17" s="332" t="n">
        <f aca="false">T17-S17</f>
        <v>-15</v>
      </c>
      <c r="AD17" s="325" t="n">
        <v>137</v>
      </c>
      <c r="AE17" s="333" t="n">
        <f aca="false">IF(AD17&gt;0, U17/(AD17*24),"no data")</f>
        <v>0.644768856447689</v>
      </c>
      <c r="AF17" s="334" t="n">
        <f aca="false">IF(Q17&gt;0,Q17/24,"no data")</f>
        <v>154.916666666667</v>
      </c>
      <c r="AG17" s="333" t="n">
        <f aca="false">IF(T17&gt;0,(T17/Q17),"no data")</f>
        <v>0.548682087143626</v>
      </c>
      <c r="AH17" s="335" t="n">
        <f aca="false">(1440-((V17*W17)+(X17*Y17)+(Z17*AA17))/(V17+X17+Z17))/1440</f>
        <v>0.8125</v>
      </c>
      <c r="AI17" s="336" t="n">
        <f aca="false">IF(T17&gt;0,(1440-((W17*V17+AR17*AS17)+(Y17*X17+AT17*AU17)+(Z17*AA17+AV17*AW17))/(V17+X17+Z17))/1440,"no data")</f>
        <v>0.586922073079791</v>
      </c>
      <c r="AJ17" s="117" t="n">
        <v>2.381</v>
      </c>
      <c r="AK17" s="121" t="n">
        <v>139.6</v>
      </c>
      <c r="AL17" s="338" t="n">
        <f aca="false">AJ17*AK17</f>
        <v>332.3876</v>
      </c>
      <c r="AM17" s="117" t="n">
        <v>19.041</v>
      </c>
      <c r="AN17" s="119" t="n">
        <v>926</v>
      </c>
      <c r="AO17" s="339" t="n">
        <f aca="false">AM17*AN17</f>
        <v>17631.966</v>
      </c>
      <c r="AP17" s="340" t="n">
        <f aca="false">IF(T17&gt;0,((((AJ17*AK17)+(AM17*AN17))/(T17*1000))*1000000),"no data")</f>
        <v>8806.05568627451</v>
      </c>
      <c r="AQ17" s="338" t="n">
        <f aca="false">R17/24</f>
        <v>85.625</v>
      </c>
      <c r="AR17" s="325" t="n">
        <v>0</v>
      </c>
      <c r="AS17" s="325" t="n">
        <v>0</v>
      </c>
      <c r="AT17" s="325" t="n">
        <v>20</v>
      </c>
      <c r="AU17" s="325" t="n">
        <v>116</v>
      </c>
      <c r="AV17" s="325" t="n">
        <v>32</v>
      </c>
      <c r="AW17" s="325" t="n">
        <v>1440</v>
      </c>
      <c r="AX17" s="325" t="n">
        <v>0</v>
      </c>
      <c r="AZ17" s="344" t="n">
        <v>1067</v>
      </c>
      <c r="BA17" s="344" t="n">
        <v>391</v>
      </c>
      <c r="BB17" s="344" t="n">
        <v>662</v>
      </c>
      <c r="BC17" s="344" t="n">
        <f aca="false">BA17-AZ17</f>
        <v>-676</v>
      </c>
      <c r="BD17" s="346" t="n">
        <f aca="false">AP17</f>
        <v>8806.05568627451</v>
      </c>
      <c r="BE17" s="346" t="n">
        <f aca="false">BB17/24</f>
        <v>27.5833333333333</v>
      </c>
      <c r="BF17" s="347" t="n">
        <v>0</v>
      </c>
      <c r="BG17" s="288" t="n">
        <v>0</v>
      </c>
      <c r="BH17" s="346" t="n">
        <v>24</v>
      </c>
      <c r="BI17" s="344" t="n">
        <v>28.8</v>
      </c>
      <c r="BJ17" s="344" t="n">
        <v>9.2</v>
      </c>
      <c r="BK17" s="344" t="n">
        <v>8</v>
      </c>
      <c r="BL17" s="344" t="n">
        <v>998.1</v>
      </c>
      <c r="BM17" s="344" t="n">
        <v>50.14</v>
      </c>
      <c r="BN17" s="348" t="n">
        <v>0.9318</v>
      </c>
      <c r="BO17" s="346" t="n">
        <v>92.4</v>
      </c>
      <c r="BP17" s="346" t="n">
        <v>86.5</v>
      </c>
      <c r="BQ17" s="349"/>
      <c r="BR17" s="344" t="n">
        <v>12709</v>
      </c>
      <c r="BS17" s="344" t="n">
        <v>11896</v>
      </c>
      <c r="BT17" s="350" t="n">
        <f aca="false">BS17-BR17</f>
        <v>-813</v>
      </c>
      <c r="BU17" s="288" t="n">
        <f aca="false">BF17+BG17</f>
        <v>0</v>
      </c>
      <c r="BV17" s="346" t="n">
        <v>0</v>
      </c>
      <c r="BW17" s="346" t="n">
        <v>0</v>
      </c>
      <c r="BX17" s="346" t="n">
        <v>24</v>
      </c>
      <c r="BY17" s="346" t="n">
        <v>8.1</v>
      </c>
    </row>
    <row r="18" customFormat="false" ht="15" hidden="false" customHeight="false" outlineLevel="0" collapsed="false">
      <c r="A18" s="290"/>
      <c r="B18" s="291" t="n">
        <v>43049</v>
      </c>
      <c r="C18" s="323" t="n">
        <v>61.9</v>
      </c>
      <c r="D18" s="324" t="n">
        <v>0.896</v>
      </c>
      <c r="E18" s="325" t="n">
        <v>66</v>
      </c>
      <c r="F18" s="325" t="n">
        <v>58</v>
      </c>
      <c r="G18" s="325" t="n">
        <v>24</v>
      </c>
      <c r="H18" s="325" t="n">
        <v>0</v>
      </c>
      <c r="I18" s="325" t="n">
        <v>13</v>
      </c>
      <c r="J18" s="325" t="n">
        <v>0</v>
      </c>
      <c r="K18" s="327" t="n">
        <v>0</v>
      </c>
      <c r="L18" s="327" t="n">
        <v>0</v>
      </c>
      <c r="M18" s="327" t="n">
        <v>0</v>
      </c>
      <c r="N18" s="327" t="n">
        <v>0</v>
      </c>
      <c r="O18" s="327" t="n">
        <v>0</v>
      </c>
      <c r="P18" s="327" t="n">
        <v>0</v>
      </c>
      <c r="Q18" s="328" t="n">
        <v>3720</v>
      </c>
      <c r="R18" s="329" t="n">
        <v>2446</v>
      </c>
      <c r="S18" s="329" t="n">
        <v>2446</v>
      </c>
      <c r="T18" s="330" t="n">
        <v>2409</v>
      </c>
      <c r="U18" s="330" t="n">
        <v>2491</v>
      </c>
      <c r="V18" s="325" t="n">
        <v>44</v>
      </c>
      <c r="W18" s="325" t="n">
        <v>0</v>
      </c>
      <c r="X18" s="325" t="n">
        <v>47</v>
      </c>
      <c r="Y18" s="325" t="n">
        <v>618</v>
      </c>
      <c r="Z18" s="325" t="n">
        <v>60</v>
      </c>
      <c r="AA18" s="325" t="n">
        <v>0</v>
      </c>
      <c r="AB18" s="300" t="n">
        <f aca="false">U18-T18+AX18</f>
        <v>82</v>
      </c>
      <c r="AC18" s="332" t="n">
        <f aca="false">T18-S18</f>
        <v>-37</v>
      </c>
      <c r="AD18" s="325" t="n">
        <v>137</v>
      </c>
      <c r="AE18" s="333" t="n">
        <f aca="false">IF(AD18&gt;0, U18/(AD18*24),"no data")</f>
        <v>0.757603406326034</v>
      </c>
      <c r="AF18" s="334" t="n">
        <f aca="false">IF(Q18&gt;0,Q18/24,"no data")</f>
        <v>155</v>
      </c>
      <c r="AG18" s="333" t="n">
        <f aca="false">IF(T18&gt;0,(T18/Q18),"no data")</f>
        <v>0.64758064516129</v>
      </c>
      <c r="AH18" s="335" t="n">
        <f aca="false">(1440-((V18*W18)+(X18*Y18)+(Z18*AA18))/(V18+X18+Z18))/1440</f>
        <v>0.866418322295806</v>
      </c>
      <c r="AI18" s="336" t="n">
        <f aca="false">IF(T18&gt;0,(1440-((W18*V18+AR18*AS18)+(Y18*X18+AT18*AU18)+(Z18*AA18+AV18*AW18))/(V18+X18+Z18))/1440,"no data")</f>
        <v>0.682974613686534</v>
      </c>
      <c r="AJ18" s="117" t="n">
        <v>4.028</v>
      </c>
      <c r="AK18" s="121" t="n">
        <v>140.81</v>
      </c>
      <c r="AL18" s="338" t="n">
        <f aca="false">AJ18*AK18</f>
        <v>567.18268</v>
      </c>
      <c r="AM18" s="117" t="n">
        <v>21.422</v>
      </c>
      <c r="AN18" s="119" t="n">
        <v>945</v>
      </c>
      <c r="AO18" s="339" t="n">
        <f aca="false">AM18*AN18</f>
        <v>20243.79</v>
      </c>
      <c r="AP18" s="340" t="n">
        <f aca="false">IF(T18&gt;0,((((AJ18*AK18)+(AM18*AN18))/(T18*1000))*1000000),"no data")</f>
        <v>8638.84295558323</v>
      </c>
      <c r="AQ18" s="338" t="n">
        <f aca="false">R18/24</f>
        <v>101.916666666667</v>
      </c>
      <c r="AR18" s="325" t="n">
        <v>0</v>
      </c>
      <c r="AS18" s="325" t="n">
        <v>0</v>
      </c>
      <c r="AT18" s="325" t="n">
        <v>24</v>
      </c>
      <c r="AU18" s="325" t="n">
        <v>42</v>
      </c>
      <c r="AV18" s="325" t="n">
        <v>27</v>
      </c>
      <c r="AW18" s="325" t="n">
        <v>1440</v>
      </c>
      <c r="AX18" s="325" t="n">
        <v>0</v>
      </c>
      <c r="AZ18" s="344" t="n">
        <v>1068</v>
      </c>
      <c r="BA18" s="344" t="n">
        <v>627</v>
      </c>
      <c r="BB18" s="344" t="n">
        <v>796</v>
      </c>
      <c r="BC18" s="344" t="n">
        <f aca="false">BA18-AZ18</f>
        <v>-441</v>
      </c>
      <c r="BD18" s="346" t="n">
        <f aca="false">AP18</f>
        <v>8638.84295558323</v>
      </c>
      <c r="BE18" s="346" t="n">
        <f aca="false">BB18/24</f>
        <v>33.1666666666667</v>
      </c>
      <c r="BF18" s="347" t="n">
        <v>0</v>
      </c>
      <c r="BG18" s="288" t="n">
        <v>0</v>
      </c>
      <c r="BH18" s="346" t="n">
        <v>24</v>
      </c>
      <c r="BI18" s="344" t="n">
        <v>28.7</v>
      </c>
      <c r="BJ18" s="344" t="n">
        <v>23.6</v>
      </c>
      <c r="BK18" s="344" t="n">
        <v>22.7</v>
      </c>
      <c r="BL18" s="344" t="n">
        <v>999.25</v>
      </c>
      <c r="BM18" s="344" t="n">
        <v>50.1</v>
      </c>
      <c r="BN18" s="348" t="n">
        <v>0.9313</v>
      </c>
      <c r="BO18" s="346" t="n">
        <v>92.2</v>
      </c>
      <c r="BP18" s="346" t="n">
        <v>85.6</v>
      </c>
      <c r="BQ18" s="349"/>
      <c r="BR18" s="344" t="n">
        <v>12642</v>
      </c>
      <c r="BS18" s="344" t="n">
        <v>12226</v>
      </c>
      <c r="BT18" s="350" t="n">
        <f aca="false">BS18-BR18</f>
        <v>-416</v>
      </c>
      <c r="BU18" s="288" t="n">
        <f aca="false">BF18+BG18</f>
        <v>0</v>
      </c>
      <c r="BV18" s="346" t="n">
        <v>0</v>
      </c>
      <c r="BW18" s="346" t="n">
        <v>0</v>
      </c>
      <c r="BX18" s="346" t="n">
        <v>24</v>
      </c>
      <c r="BY18" s="346" t="n">
        <v>8.76</v>
      </c>
    </row>
    <row r="19" customFormat="false" ht="15" hidden="false" customHeight="false" outlineLevel="0" collapsed="false">
      <c r="A19" s="290"/>
      <c r="B19" s="291" t="n">
        <v>43050</v>
      </c>
      <c r="C19" s="323" t="n">
        <v>63.1</v>
      </c>
      <c r="D19" s="324" t="n">
        <v>0.915</v>
      </c>
      <c r="E19" s="325" t="n">
        <v>68</v>
      </c>
      <c r="F19" s="325" t="n">
        <v>61</v>
      </c>
      <c r="G19" s="325" t="n">
        <v>24</v>
      </c>
      <c r="H19" s="325" t="n">
        <v>0</v>
      </c>
      <c r="I19" s="325" t="n">
        <v>24</v>
      </c>
      <c r="J19" s="325" t="n">
        <v>0</v>
      </c>
      <c r="K19" s="325" t="n">
        <v>0</v>
      </c>
      <c r="L19" s="325" t="n">
        <v>0</v>
      </c>
      <c r="M19" s="355" t="n">
        <v>0</v>
      </c>
      <c r="N19" s="355" t="n">
        <v>0</v>
      </c>
      <c r="O19" s="355" t="n">
        <v>0</v>
      </c>
      <c r="P19" s="355" t="n">
        <v>0</v>
      </c>
      <c r="Q19" s="328" t="n">
        <v>3720</v>
      </c>
      <c r="R19" s="329" t="n">
        <v>3193</v>
      </c>
      <c r="S19" s="329" t="n">
        <v>3193</v>
      </c>
      <c r="T19" s="330" t="n">
        <v>3140</v>
      </c>
      <c r="U19" s="330" t="n">
        <v>3234</v>
      </c>
      <c r="V19" s="325" t="n">
        <v>44</v>
      </c>
      <c r="W19" s="325" t="n">
        <v>0</v>
      </c>
      <c r="X19" s="325" t="n">
        <v>46</v>
      </c>
      <c r="Y19" s="325" t="n">
        <v>0</v>
      </c>
      <c r="Z19" s="325" t="n">
        <v>60</v>
      </c>
      <c r="AA19" s="325" t="n">
        <v>0</v>
      </c>
      <c r="AB19" s="300" t="n">
        <f aca="false">U19-T19+AX19</f>
        <v>94</v>
      </c>
      <c r="AC19" s="332" t="n">
        <f aca="false">T19-S19</f>
        <v>-53</v>
      </c>
      <c r="AD19" s="325" t="n">
        <v>136</v>
      </c>
      <c r="AE19" s="333" t="n">
        <f aca="false">IF(AD19&gt;0, U19/(AD19*24),"no data")</f>
        <v>0.990808823529412</v>
      </c>
      <c r="AF19" s="334" t="n">
        <f aca="false">IF(Q19&gt;0,Q19/24,"no data")</f>
        <v>155</v>
      </c>
      <c r="AG19" s="333" t="n">
        <f aca="false">IF(T19&gt;0,(T19/Q19),"no data")</f>
        <v>0.844086021505376</v>
      </c>
      <c r="AH19" s="335" t="n">
        <f aca="false">(1440-((V19*W19)+(X19*Y19)+(Z19*AA19))/(V19+X19+Z19))/1440</f>
        <v>1</v>
      </c>
      <c r="AI19" s="336" t="n">
        <f aca="false">IF(T19&gt;0,(1440-((W19*V19+AR19*AS19)+(Y19*X19+AT19*AU19)+(Z19*AA19+AV19*AW19))/(V19+X19+Z19))/1440,"no data")</f>
        <v>0.893333333333333</v>
      </c>
      <c r="AJ19" s="117" t="n">
        <v>7.577</v>
      </c>
      <c r="AK19" s="121" t="n">
        <v>133.36</v>
      </c>
      <c r="AL19" s="338" t="n">
        <f aca="false">AJ19*AK19</f>
        <v>1010.46872</v>
      </c>
      <c r="AM19" s="117" t="n">
        <v>27.598</v>
      </c>
      <c r="AN19" s="119" t="n">
        <v>948</v>
      </c>
      <c r="AO19" s="339" t="n">
        <f aca="false">AM19*AN19</f>
        <v>26162.904</v>
      </c>
      <c r="AP19" s="340" t="n">
        <f aca="false">IF(T19&gt;0,((((AJ19*AK19)+(AM19*AN19))/(T19*1000))*1000000),"no data")</f>
        <v>8653.9403566879</v>
      </c>
      <c r="AQ19" s="338" t="n">
        <f aca="false">R19/24</f>
        <v>133.041666666667</v>
      </c>
      <c r="AR19" s="325" t="n">
        <v>0</v>
      </c>
      <c r="AS19" s="325" t="n">
        <v>0</v>
      </c>
      <c r="AT19" s="325" t="n">
        <v>0</v>
      </c>
      <c r="AU19" s="325" t="n">
        <v>0</v>
      </c>
      <c r="AV19" s="343" t="n">
        <v>16</v>
      </c>
      <c r="AW19" s="325" t="n">
        <v>1440</v>
      </c>
      <c r="AX19" s="325" t="n">
        <v>0</v>
      </c>
      <c r="AZ19" s="344" t="n">
        <v>1061</v>
      </c>
      <c r="BA19" s="344" t="n">
        <v>1113</v>
      </c>
      <c r="BB19" s="344" t="n">
        <v>1060</v>
      </c>
      <c r="BC19" s="344" t="n">
        <f aca="false">BA19-AZ19</f>
        <v>52</v>
      </c>
      <c r="BD19" s="346" t="n">
        <f aca="false">AP19</f>
        <v>8653.9403566879</v>
      </c>
      <c r="BE19" s="346" t="n">
        <f aca="false">BB19/24</f>
        <v>44.1666666666667</v>
      </c>
      <c r="BF19" s="347" t="n">
        <v>0</v>
      </c>
      <c r="BG19" s="288" t="n">
        <v>0</v>
      </c>
      <c r="BH19" s="346" t="n">
        <v>24</v>
      </c>
      <c r="BI19" s="344" t="n">
        <v>28.4</v>
      </c>
      <c r="BJ19" s="344" t="n">
        <v>24.1</v>
      </c>
      <c r="BK19" s="344" t="n">
        <v>23.7</v>
      </c>
      <c r="BL19" s="344" t="n">
        <v>1000</v>
      </c>
      <c r="BM19" s="344" t="n">
        <v>50.07</v>
      </c>
      <c r="BN19" s="348" t="n">
        <v>0.9336</v>
      </c>
      <c r="BO19" s="346" t="n">
        <v>92.4</v>
      </c>
      <c r="BP19" s="346" t="n">
        <v>85.3</v>
      </c>
      <c r="BQ19" s="349"/>
      <c r="BR19" s="344" t="n">
        <v>12610</v>
      </c>
      <c r="BS19" s="344" t="n">
        <v>11976</v>
      </c>
      <c r="BT19" s="350" t="n">
        <f aca="false">BS19-BR19</f>
        <v>-634</v>
      </c>
      <c r="BU19" s="288" t="n">
        <f aca="false">BF19+BG19</f>
        <v>0</v>
      </c>
      <c r="BV19" s="346" t="n">
        <v>0</v>
      </c>
      <c r="BW19" s="346" t="n">
        <v>0</v>
      </c>
      <c r="BX19" s="346" t="n">
        <v>24</v>
      </c>
      <c r="BY19" s="346" t="n">
        <v>6.65</v>
      </c>
    </row>
    <row r="20" customFormat="false" ht="12.75" hidden="false" customHeight="true" outlineLevel="0" collapsed="false">
      <c r="A20" s="226" t="s">
        <v>132</v>
      </c>
      <c r="B20" s="85" t="n">
        <v>43051</v>
      </c>
      <c r="C20" s="86" t="n">
        <v>62.1</v>
      </c>
      <c r="D20" s="214" t="n">
        <v>0.872</v>
      </c>
      <c r="E20" s="88" t="n">
        <v>69</v>
      </c>
      <c r="F20" s="88" t="n">
        <v>57</v>
      </c>
      <c r="G20" s="88" t="n">
        <v>24</v>
      </c>
      <c r="H20" s="88" t="n">
        <v>0</v>
      </c>
      <c r="I20" s="88" t="n">
        <v>24</v>
      </c>
      <c r="J20" s="88" t="n">
        <v>0</v>
      </c>
      <c r="K20" s="88" t="n">
        <v>0</v>
      </c>
      <c r="L20" s="88" t="n">
        <v>0</v>
      </c>
      <c r="M20" s="90" t="n">
        <v>0</v>
      </c>
      <c r="N20" s="90" t="n">
        <v>0</v>
      </c>
      <c r="O20" s="90" t="n">
        <v>0</v>
      </c>
      <c r="P20" s="90" t="n">
        <v>0</v>
      </c>
      <c r="Q20" s="157" t="n">
        <v>3718</v>
      </c>
      <c r="R20" s="91" t="n">
        <v>3209</v>
      </c>
      <c r="S20" s="91" t="n">
        <v>3209</v>
      </c>
      <c r="T20" s="158" t="n">
        <v>3150</v>
      </c>
      <c r="U20" s="92" t="n">
        <v>3244</v>
      </c>
      <c r="V20" s="88" t="n">
        <v>45</v>
      </c>
      <c r="W20" s="88" t="n">
        <v>0</v>
      </c>
      <c r="X20" s="88" t="n">
        <v>46</v>
      </c>
      <c r="Y20" s="88" t="n">
        <v>0</v>
      </c>
      <c r="Z20" s="88" t="n">
        <v>60</v>
      </c>
      <c r="AA20" s="88" t="n">
        <v>0</v>
      </c>
      <c r="AB20" s="93" t="n">
        <f aca="false">U20-T20+AX20</f>
        <v>94</v>
      </c>
      <c r="AC20" s="94" t="n">
        <f aca="false">T20-S20</f>
        <v>-59</v>
      </c>
      <c r="AD20" s="88" t="n">
        <v>137</v>
      </c>
      <c r="AE20" s="95" t="n">
        <f aca="false">IF(AD20&gt;0, U20/(AD20*24),"no data")</f>
        <v>0.98661800486618</v>
      </c>
      <c r="AF20" s="96" t="n">
        <f aca="false">IF(Q20&gt;0,Q20/24,"no data")</f>
        <v>154.916666666667</v>
      </c>
      <c r="AG20" s="95" t="n">
        <f aca="false">IF(T20&gt;0,(T20/Q20),"no data")</f>
        <v>0.84722969338354</v>
      </c>
      <c r="AH20" s="97" t="n">
        <f aca="false">(1440-((V20*W20)+(X20*Y20)+(Z20*AA20))/(V20+X20+Z20))/1440</f>
        <v>1</v>
      </c>
      <c r="AI20" s="98" t="n">
        <f aca="false">IF(T20&gt;0,(1440-((W20*V20+AR20*AS20)+(Y20*X20+AT20*AU20)+(Z20*AA20+AV20*AW20))/(V20+X20+Z20))/1440,"no data")</f>
        <v>0.894039735099338</v>
      </c>
      <c r="AJ20" s="117" t="n">
        <v>7.636</v>
      </c>
      <c r="AK20" s="121" t="n">
        <v>138.51</v>
      </c>
      <c r="AL20" s="101" t="n">
        <f aca="false">AJ20*AK20</f>
        <v>1057.66236</v>
      </c>
      <c r="AM20" s="117" t="n">
        <v>27.689</v>
      </c>
      <c r="AN20" s="119" t="n">
        <v>946</v>
      </c>
      <c r="AO20" s="103" t="n">
        <f aca="false">AM20*AN20</f>
        <v>26193.794</v>
      </c>
      <c r="AP20" s="104" t="n">
        <f aca="false">IF(T20&gt;0,((((AJ20*AK20)+(AM20*AN20))/(T20*1000))*1000000),"no data")</f>
        <v>8651.25598730159</v>
      </c>
      <c r="AQ20" s="101" t="n">
        <f aca="false">R20/24</f>
        <v>133.708333333333</v>
      </c>
      <c r="AR20" s="88" t="n">
        <v>0</v>
      </c>
      <c r="AS20" s="106" t="n">
        <v>0</v>
      </c>
      <c r="AT20" s="106" t="n">
        <v>0</v>
      </c>
      <c r="AU20" s="88" t="n">
        <v>0</v>
      </c>
      <c r="AV20" s="106" t="n">
        <v>16</v>
      </c>
      <c r="AW20" s="88" t="n">
        <v>1440</v>
      </c>
      <c r="AX20" s="88" t="n">
        <v>0</v>
      </c>
      <c r="AZ20" s="107" t="n">
        <v>1069</v>
      </c>
      <c r="BA20" s="107" t="n">
        <v>1111</v>
      </c>
      <c r="BB20" s="107" t="n">
        <v>1064</v>
      </c>
      <c r="BC20" s="107" t="n">
        <f aca="false">BA20-AZ20</f>
        <v>42</v>
      </c>
      <c r="BD20" s="108" t="n">
        <f aca="false">AP20</f>
        <v>8651.25598730159</v>
      </c>
      <c r="BE20" s="159" t="n">
        <f aca="false">BB20/24</f>
        <v>44.3333333333333</v>
      </c>
      <c r="BF20" s="160" t="n">
        <v>0</v>
      </c>
      <c r="BG20" s="161" t="n">
        <v>0</v>
      </c>
      <c r="BH20" s="108" t="n">
        <v>24</v>
      </c>
      <c r="BI20" s="107" t="n">
        <v>28.8</v>
      </c>
      <c r="BJ20" s="107" t="n">
        <v>24.3</v>
      </c>
      <c r="BK20" s="107" t="n">
        <v>23.6</v>
      </c>
      <c r="BL20" s="107" t="n">
        <v>997.8</v>
      </c>
      <c r="BM20" s="107" t="n">
        <v>50.1</v>
      </c>
      <c r="BN20" s="122" t="n">
        <v>0.9316</v>
      </c>
      <c r="BO20" s="108" t="n">
        <v>92.2</v>
      </c>
      <c r="BP20" s="108" t="n">
        <v>84.8</v>
      </c>
      <c r="BQ20" s="114"/>
      <c r="BR20" s="107" t="n">
        <v>12642</v>
      </c>
      <c r="BS20" s="107" t="n">
        <v>12072</v>
      </c>
      <c r="BT20" s="116" t="n">
        <f aca="false">BS20-BR20</f>
        <v>-570</v>
      </c>
      <c r="BU20" s="161" t="n">
        <f aca="false">BF20+BG20</f>
        <v>0</v>
      </c>
      <c r="BV20" s="108" t="n">
        <v>0</v>
      </c>
      <c r="BW20" s="108" t="n">
        <v>0</v>
      </c>
      <c r="BX20" s="108" t="n">
        <v>24</v>
      </c>
      <c r="BY20" s="108" t="n">
        <v>6.33</v>
      </c>
    </row>
    <row r="21" customFormat="false" ht="15" hidden="false" customHeight="false" outlineLevel="0" collapsed="false">
      <c r="A21" s="226"/>
      <c r="B21" s="85" t="n">
        <v>43052</v>
      </c>
      <c r="C21" s="86" t="n">
        <v>64.1</v>
      </c>
      <c r="D21" s="214" t="n">
        <v>0.787</v>
      </c>
      <c r="E21" s="88" t="n">
        <v>75</v>
      </c>
      <c r="F21" s="88" t="n">
        <v>55</v>
      </c>
      <c r="G21" s="88" t="n">
        <v>24</v>
      </c>
      <c r="H21" s="88" t="n">
        <v>0</v>
      </c>
      <c r="I21" s="88" t="n">
        <v>24</v>
      </c>
      <c r="J21" s="88" t="n">
        <v>0</v>
      </c>
      <c r="K21" s="90" t="n">
        <v>0</v>
      </c>
      <c r="L21" s="90" t="n">
        <v>0</v>
      </c>
      <c r="M21" s="90" t="n">
        <v>0</v>
      </c>
      <c r="N21" s="90" t="n">
        <v>0</v>
      </c>
      <c r="O21" s="90" t="n">
        <v>0</v>
      </c>
      <c r="P21" s="90" t="n">
        <v>0</v>
      </c>
      <c r="Q21" s="157" t="n">
        <v>3705</v>
      </c>
      <c r="R21" s="91" t="n">
        <v>3182</v>
      </c>
      <c r="S21" s="91" t="n">
        <v>3150</v>
      </c>
      <c r="T21" s="158" t="n">
        <v>3102</v>
      </c>
      <c r="U21" s="92" t="n">
        <v>3193</v>
      </c>
      <c r="V21" s="88" t="n">
        <v>43</v>
      </c>
      <c r="W21" s="88" t="n">
        <v>0</v>
      </c>
      <c r="X21" s="88" t="n">
        <v>45</v>
      </c>
      <c r="Y21" s="88" t="n">
        <v>0</v>
      </c>
      <c r="Z21" s="88" t="n">
        <v>60</v>
      </c>
      <c r="AA21" s="88" t="n">
        <v>0</v>
      </c>
      <c r="AB21" s="93" t="n">
        <f aca="false">U21-T21+AX21</f>
        <v>91</v>
      </c>
      <c r="AC21" s="94" t="n">
        <f aca="false">T21-S21</f>
        <v>-48</v>
      </c>
      <c r="AD21" s="88" t="n">
        <v>136</v>
      </c>
      <c r="AE21" s="95" t="n">
        <f aca="false">IF(AD21&gt;0, U21/(AD21*24),"no data")</f>
        <v>0.978247549019608</v>
      </c>
      <c r="AF21" s="96" t="n">
        <f aca="false">IF(Q21&gt;0,Q21/24,"no data")</f>
        <v>154.375</v>
      </c>
      <c r="AG21" s="95" t="n">
        <f aca="false">IF(T21&gt;0,(T21/Q21),"no data")</f>
        <v>0.837246963562753</v>
      </c>
      <c r="AH21" s="97" t="n">
        <f aca="false">(1440-((V21*W21)+(X21*Y21)+(Z21*AA21))/(V21+X21+Z21))/1440</f>
        <v>1</v>
      </c>
      <c r="AI21" s="98" t="n">
        <f aca="false">IF(T21&gt;0,(1440-((W21*V21+AR21*AS21)+(Y21*X21+AT21*AU21)+(Z21*AA21+AV21*AW21))/(V21+X21+Z21))/1440,"no data")</f>
        <v>0.891891891891892</v>
      </c>
      <c r="AJ21" s="117" t="n">
        <v>7.753</v>
      </c>
      <c r="AK21" s="121" t="n">
        <v>134.29</v>
      </c>
      <c r="AL21" s="101" t="n">
        <f aca="false">AJ21*AK21</f>
        <v>1041.15037</v>
      </c>
      <c r="AM21" s="117" t="n">
        <v>27.298</v>
      </c>
      <c r="AN21" s="119" t="n">
        <v>946</v>
      </c>
      <c r="AO21" s="103" t="n">
        <f aca="false">AM21*AN21</f>
        <v>25823.908</v>
      </c>
      <c r="AP21" s="104" t="n">
        <f aca="false">IF(T21&gt;0,((((AJ21*AK21)+(AM21*AN21))/(T21*1000))*1000000),"no data")</f>
        <v>8660.56040296583</v>
      </c>
      <c r="AQ21" s="101" t="n">
        <f aca="false">R21/24</f>
        <v>132.583333333333</v>
      </c>
      <c r="AR21" s="88" t="n">
        <v>0</v>
      </c>
      <c r="AS21" s="106" t="n">
        <v>0</v>
      </c>
      <c r="AT21" s="106" t="n">
        <v>0</v>
      </c>
      <c r="AU21" s="88" t="n">
        <v>0</v>
      </c>
      <c r="AV21" s="106" t="n">
        <v>16</v>
      </c>
      <c r="AW21" s="88" t="n">
        <v>1440</v>
      </c>
      <c r="AX21" s="88" t="n">
        <v>0</v>
      </c>
      <c r="AZ21" s="107" t="n">
        <v>1039</v>
      </c>
      <c r="BA21" s="107" t="n">
        <v>1096</v>
      </c>
      <c r="BB21" s="107" t="n">
        <v>1058</v>
      </c>
      <c r="BC21" s="107" t="n">
        <f aca="false">BA21-AZ21</f>
        <v>57</v>
      </c>
      <c r="BD21" s="107" t="n">
        <f aca="false">AP21</f>
        <v>8660.56040296583</v>
      </c>
      <c r="BE21" s="159" t="n">
        <f aca="false">BB21/24</f>
        <v>44.0833333333333</v>
      </c>
      <c r="BF21" s="109" t="n">
        <v>0</v>
      </c>
      <c r="BG21" s="110" t="n">
        <v>0</v>
      </c>
      <c r="BH21" s="111" t="n">
        <v>24</v>
      </c>
      <c r="BI21" s="112" t="n">
        <v>28.16</v>
      </c>
      <c r="BJ21" s="112" t="n">
        <v>24.09</v>
      </c>
      <c r="BK21" s="112" t="n">
        <v>23.59</v>
      </c>
      <c r="BL21" s="112" t="n">
        <v>995.29</v>
      </c>
      <c r="BM21" s="111" t="n">
        <v>50.09</v>
      </c>
      <c r="BN21" s="113" t="n">
        <v>0.9336</v>
      </c>
      <c r="BO21" s="108" t="n">
        <v>89.79</v>
      </c>
      <c r="BP21" s="108" t="n">
        <v>84.35</v>
      </c>
      <c r="BQ21" s="114"/>
      <c r="BR21" s="107" t="n">
        <v>12740</v>
      </c>
      <c r="BS21" s="107" t="n">
        <v>12130</v>
      </c>
      <c r="BT21" s="116" t="n">
        <f aca="false">BS21-BR21</f>
        <v>-610</v>
      </c>
      <c r="BU21" s="161" t="n">
        <f aca="false">BF21+BG21</f>
        <v>0</v>
      </c>
      <c r="BV21" s="108" t="n">
        <v>0</v>
      </c>
      <c r="BW21" s="108" t="n">
        <v>0</v>
      </c>
      <c r="BX21" s="108" t="n">
        <v>18.42</v>
      </c>
      <c r="BY21" s="108" t="n">
        <v>6.57</v>
      </c>
    </row>
    <row r="22" customFormat="false" ht="15" hidden="false" customHeight="false" outlineLevel="0" collapsed="false">
      <c r="A22" s="226"/>
      <c r="B22" s="85" t="n">
        <v>43053</v>
      </c>
      <c r="C22" s="86" t="n">
        <v>65</v>
      </c>
      <c r="D22" s="214" t="n">
        <v>0.806</v>
      </c>
      <c r="E22" s="88" t="n">
        <v>70</v>
      </c>
      <c r="F22" s="88" t="n">
        <v>60</v>
      </c>
      <c r="G22" s="88" t="n">
        <v>24</v>
      </c>
      <c r="H22" s="88" t="n">
        <v>0</v>
      </c>
      <c r="I22" s="88" t="n">
        <v>24</v>
      </c>
      <c r="J22" s="88" t="n">
        <v>0</v>
      </c>
      <c r="K22" s="90" t="n">
        <v>0</v>
      </c>
      <c r="L22" s="90" t="n">
        <v>0</v>
      </c>
      <c r="M22" s="90" t="n">
        <v>0</v>
      </c>
      <c r="N22" s="90" t="n">
        <v>0</v>
      </c>
      <c r="O22" s="90" t="n">
        <v>0</v>
      </c>
      <c r="P22" s="90" t="n">
        <v>0</v>
      </c>
      <c r="Q22" s="157" t="n">
        <v>3714</v>
      </c>
      <c r="R22" s="91" t="n">
        <v>3177</v>
      </c>
      <c r="S22" s="91" t="n">
        <v>3177</v>
      </c>
      <c r="T22" s="158" t="n">
        <v>3111</v>
      </c>
      <c r="U22" s="92" t="n">
        <v>3205</v>
      </c>
      <c r="V22" s="88" t="n">
        <v>44</v>
      </c>
      <c r="W22" s="88" t="n">
        <v>0</v>
      </c>
      <c r="X22" s="88" t="n">
        <v>45</v>
      </c>
      <c r="Y22" s="88" t="n">
        <v>0</v>
      </c>
      <c r="Z22" s="88" t="n">
        <v>60</v>
      </c>
      <c r="AA22" s="88" t="n">
        <v>0</v>
      </c>
      <c r="AB22" s="93" t="n">
        <f aca="false">U22-T22+AX22</f>
        <v>94</v>
      </c>
      <c r="AC22" s="94" t="n">
        <f aca="false">T22-S22</f>
        <v>-66</v>
      </c>
      <c r="AD22" s="88" t="n">
        <v>136</v>
      </c>
      <c r="AE22" s="95" t="n">
        <f aca="false">IF(AD22&gt;0, U22/(AD22*24),"no data")</f>
        <v>0.981924019607843</v>
      </c>
      <c r="AF22" s="96" t="n">
        <f aca="false">IF(Q22&gt;0,Q22/24,"no data")</f>
        <v>154.75</v>
      </c>
      <c r="AG22" s="95" t="n">
        <f aca="false">IF(T22&gt;0,(T22/Q22),"no data")</f>
        <v>0.837641357027464</v>
      </c>
      <c r="AH22" s="97" t="n">
        <f aca="false">(1440-((V22*W22)+(X22*Y22)+(Z22*AA22))/(V22+X22+Z22))/1440</f>
        <v>1</v>
      </c>
      <c r="AI22" s="98" t="n">
        <f aca="false">IF(T22&gt;0,(1440-((W22*V22+AR22*AS22)+(Y22*X22+AT22*AU22)+(Z22*AA22+AV22*AW22))/(V22+X22+Z22))/1440,"no data")</f>
        <v>0.892617449664429</v>
      </c>
      <c r="AJ22" s="117" t="n">
        <v>7.755</v>
      </c>
      <c r="AK22" s="121" t="n">
        <v>133.27</v>
      </c>
      <c r="AL22" s="101" t="n">
        <f aca="false">AJ22*AK22</f>
        <v>1033.50885</v>
      </c>
      <c r="AM22" s="117" t="n">
        <v>27.475</v>
      </c>
      <c r="AN22" s="119" t="n">
        <v>944</v>
      </c>
      <c r="AO22" s="103" t="n">
        <f aca="false">AM22*AN22</f>
        <v>25936.4</v>
      </c>
      <c r="AP22" s="104" t="n">
        <f aca="false">IF(T22&gt;0,((((AJ22*AK22)+(AM22*AN22))/(T22*1000))*1000000),"no data")</f>
        <v>8669.20888781742</v>
      </c>
      <c r="AQ22" s="101" t="n">
        <f aca="false">R22/24</f>
        <v>132.375</v>
      </c>
      <c r="AR22" s="88" t="n">
        <v>0</v>
      </c>
      <c r="AS22" s="106" t="n">
        <v>0</v>
      </c>
      <c r="AT22" s="106" t="n">
        <v>0</v>
      </c>
      <c r="AU22" s="88" t="n">
        <v>0</v>
      </c>
      <c r="AV22" s="106" t="n">
        <v>16</v>
      </c>
      <c r="AW22" s="88" t="n">
        <v>1440</v>
      </c>
      <c r="AX22" s="88" t="n">
        <v>0</v>
      </c>
      <c r="AZ22" s="107" t="n">
        <v>1055</v>
      </c>
      <c r="BA22" s="107" t="n">
        <v>1090</v>
      </c>
      <c r="BB22" s="107" t="n">
        <v>1060</v>
      </c>
      <c r="BC22" s="107" t="n">
        <f aca="false">BA22-AZ22</f>
        <v>35</v>
      </c>
      <c r="BD22" s="107" t="n">
        <f aca="false">AP22</f>
        <v>8669.20888781742</v>
      </c>
      <c r="BE22" s="159" t="n">
        <f aca="false">BB22/24</f>
        <v>44.1666666666667</v>
      </c>
      <c r="BF22" s="109" t="n">
        <v>0</v>
      </c>
      <c r="BG22" s="110" t="n">
        <v>0</v>
      </c>
      <c r="BH22" s="111" t="n">
        <v>24</v>
      </c>
      <c r="BI22" s="112" t="n">
        <v>28.53</v>
      </c>
      <c r="BJ22" s="112" t="n">
        <v>24.09</v>
      </c>
      <c r="BK22" s="112" t="n">
        <v>23.56</v>
      </c>
      <c r="BL22" s="163" t="n">
        <v>994.5</v>
      </c>
      <c r="BM22" s="111" t="n">
        <v>50.13</v>
      </c>
      <c r="BN22" s="113" t="n">
        <v>0.9335</v>
      </c>
      <c r="BO22" s="108" t="n">
        <v>91.8</v>
      </c>
      <c r="BP22" s="108" t="n">
        <v>84.4</v>
      </c>
      <c r="BQ22" s="114"/>
      <c r="BR22" s="107" t="n">
        <v>12713</v>
      </c>
      <c r="BS22" s="107" t="n">
        <v>12184</v>
      </c>
      <c r="BT22" s="116" t="n">
        <f aca="false">BS22-BR22</f>
        <v>-529</v>
      </c>
      <c r="BU22" s="161" t="n">
        <f aca="false">BF22+BG22</f>
        <v>0</v>
      </c>
      <c r="BV22" s="108" t="n">
        <v>0</v>
      </c>
      <c r="BW22" s="108" t="n">
        <v>0</v>
      </c>
      <c r="BX22" s="108" t="n">
        <v>24</v>
      </c>
      <c r="BY22" s="108" t="n">
        <v>6.37</v>
      </c>
    </row>
    <row r="23" customFormat="false" ht="15" hidden="false" customHeight="false" outlineLevel="0" collapsed="false">
      <c r="A23" s="226"/>
      <c r="B23" s="85" t="n">
        <v>43054</v>
      </c>
      <c r="C23" s="86" t="n">
        <v>62.2</v>
      </c>
      <c r="D23" s="214" t="n">
        <v>0.839</v>
      </c>
      <c r="E23" s="88" t="n">
        <v>71</v>
      </c>
      <c r="F23" s="88" t="n">
        <v>68</v>
      </c>
      <c r="G23" s="88" t="n">
        <v>19</v>
      </c>
      <c r="H23" s="88" t="n">
        <v>9</v>
      </c>
      <c r="I23" s="88" t="n">
        <v>18</v>
      </c>
      <c r="J23" s="88" t="n">
        <v>49</v>
      </c>
      <c r="K23" s="90" t="n">
        <v>3</v>
      </c>
      <c r="L23" s="90" t="n">
        <v>35</v>
      </c>
      <c r="M23" s="90" t="n">
        <v>3</v>
      </c>
      <c r="N23" s="90" t="n">
        <v>31</v>
      </c>
      <c r="O23" s="90" t="n">
        <v>0</v>
      </c>
      <c r="P23" s="90" t="n">
        <v>0</v>
      </c>
      <c r="Q23" s="157" t="n">
        <v>3718</v>
      </c>
      <c r="R23" s="91" t="n">
        <v>3268</v>
      </c>
      <c r="S23" s="91" t="n">
        <v>2645</v>
      </c>
      <c r="T23" s="158" t="n">
        <v>2554</v>
      </c>
      <c r="U23" s="92" t="n">
        <v>2633</v>
      </c>
      <c r="V23" s="88" t="n">
        <v>44</v>
      </c>
      <c r="W23" s="88" t="n">
        <v>0</v>
      </c>
      <c r="X23" s="88" t="n">
        <v>44</v>
      </c>
      <c r="Y23" s="88" t="n">
        <v>0</v>
      </c>
      <c r="Z23" s="88" t="n">
        <v>60</v>
      </c>
      <c r="AA23" s="88" t="n">
        <v>0</v>
      </c>
      <c r="AB23" s="93" t="n">
        <f aca="false">U23-T23+AX23</f>
        <v>83</v>
      </c>
      <c r="AC23" s="94" t="n">
        <f aca="false">T23-S23</f>
        <v>-91</v>
      </c>
      <c r="AD23" s="88" t="n">
        <v>136</v>
      </c>
      <c r="AE23" s="95" t="n">
        <f aca="false">IF(AD23&gt;0, U23/(AD23*24),"no data")</f>
        <v>0.806678921568627</v>
      </c>
      <c r="AF23" s="96" t="n">
        <f aca="false">IF(Q23&gt;0,Q23/24,"no data")</f>
        <v>154.916666666667</v>
      </c>
      <c r="AG23" s="95" t="n">
        <f aca="false">IF(T23&gt;0,(T23/Q23),"no data")</f>
        <v>0.686928456159225</v>
      </c>
      <c r="AH23" s="97" t="n">
        <f aca="false">(1440-((V23*W23)+(X23*Y23)+(Z23*AA23))/(V23+X23+Z23))/1440</f>
        <v>1</v>
      </c>
      <c r="AI23" s="98" t="n">
        <f aca="false">IF(T23&gt;0,(1440-((W23*V23+AR23*AS23)+(Y23*X23+AT23*AU23)+(Z23*AA23+AV23*AW23))/(V23+X23+Z23))/1440,"no data")</f>
        <v>0.896021021021021</v>
      </c>
      <c r="AJ23" s="117" t="n">
        <v>6.458</v>
      </c>
      <c r="AK23" s="121" t="n">
        <v>141.1</v>
      </c>
      <c r="AL23" s="101" t="n">
        <f aca="false">AJ23*AK23</f>
        <v>911.2238</v>
      </c>
      <c r="AM23" s="117" t="n">
        <v>23.105</v>
      </c>
      <c r="AN23" s="119" t="n">
        <v>946</v>
      </c>
      <c r="AO23" s="103" t="n">
        <f aca="false">AM23*AN23</f>
        <v>21857.33</v>
      </c>
      <c r="AP23" s="104" t="n">
        <f aca="false">IF(T23&gt;0,((((AJ23*AK23)+(AM23*AN23))/(T23*1000))*1000000),"no data")</f>
        <v>8914.86053249804</v>
      </c>
      <c r="AQ23" s="101" t="n">
        <f aca="false">R23/24</f>
        <v>136.166666666667</v>
      </c>
      <c r="AR23" s="88" t="n">
        <v>20</v>
      </c>
      <c r="AS23" s="106" t="n">
        <v>76</v>
      </c>
      <c r="AT23" s="106" t="n">
        <v>20</v>
      </c>
      <c r="AU23" s="88" t="n">
        <v>100</v>
      </c>
      <c r="AV23" s="106" t="n">
        <v>16</v>
      </c>
      <c r="AW23" s="88" t="n">
        <v>1165</v>
      </c>
      <c r="AX23" s="88" t="n">
        <v>4</v>
      </c>
      <c r="AZ23" s="107" t="n">
        <v>879</v>
      </c>
      <c r="BA23" s="107" t="n">
        <v>907</v>
      </c>
      <c r="BB23" s="107" t="n">
        <v>847</v>
      </c>
      <c r="BC23" s="107" t="n">
        <f aca="false">BA23-AZ23</f>
        <v>28</v>
      </c>
      <c r="BD23" s="107" t="n">
        <f aca="false">AP23</f>
        <v>8914.86053249804</v>
      </c>
      <c r="BE23" s="159" t="n">
        <f aca="false">BB23/24</f>
        <v>35.2916666666667</v>
      </c>
      <c r="BF23" s="109" t="n">
        <v>0</v>
      </c>
      <c r="BG23" s="110" t="n">
        <v>0</v>
      </c>
      <c r="BH23" s="111" t="n">
        <v>24</v>
      </c>
      <c r="BI23" s="112" t="n">
        <v>23.91</v>
      </c>
      <c r="BJ23" s="112" t="n">
        <v>20.23</v>
      </c>
      <c r="BK23" s="112" t="n">
        <v>19.7</v>
      </c>
      <c r="BL23" s="163" t="n">
        <v>999.13</v>
      </c>
      <c r="BM23" s="111" t="n">
        <v>50.1</v>
      </c>
      <c r="BN23" s="113" t="n">
        <v>0.9306</v>
      </c>
      <c r="BO23" s="108" t="n">
        <v>91.96</v>
      </c>
      <c r="BP23" s="108" t="n">
        <v>84.6</v>
      </c>
      <c r="BQ23" s="114"/>
      <c r="BR23" s="107" t="n">
        <v>12631</v>
      </c>
      <c r="BS23" s="107" t="n">
        <v>12076</v>
      </c>
      <c r="BT23" s="116" t="n">
        <f aca="false">BS23-BR23</f>
        <v>-555</v>
      </c>
      <c r="BU23" s="161" t="n">
        <f aca="false">BF23+BG23</f>
        <v>0</v>
      </c>
      <c r="BV23" s="108" t="n">
        <v>0</v>
      </c>
      <c r="BW23" s="108" t="n">
        <v>0</v>
      </c>
      <c r="BX23" s="108" t="n">
        <v>18.43</v>
      </c>
      <c r="BY23" s="108" t="n">
        <v>7.18</v>
      </c>
    </row>
    <row r="24" customFormat="false" ht="15" hidden="false" customHeight="false" outlineLevel="0" collapsed="false">
      <c r="A24" s="226"/>
      <c r="B24" s="85" t="n">
        <v>43055</v>
      </c>
      <c r="C24" s="86" t="n">
        <v>64.1</v>
      </c>
      <c r="D24" s="214" t="n">
        <v>0.74</v>
      </c>
      <c r="E24" s="89" t="n">
        <v>74</v>
      </c>
      <c r="F24" s="89" t="n">
        <v>74</v>
      </c>
      <c r="G24" s="89" t="n">
        <v>17</v>
      </c>
      <c r="H24" s="89" t="n">
        <v>40</v>
      </c>
      <c r="I24" s="89" t="n">
        <v>13</v>
      </c>
      <c r="J24" s="89" t="n">
        <v>2</v>
      </c>
      <c r="K24" s="89" t="n">
        <v>4</v>
      </c>
      <c r="L24" s="89" t="n">
        <v>53</v>
      </c>
      <c r="M24" s="89" t="n">
        <v>4</v>
      </c>
      <c r="N24" s="89" t="n">
        <v>53</v>
      </c>
      <c r="O24" s="89" t="n">
        <v>0</v>
      </c>
      <c r="P24" s="89" t="n">
        <v>0</v>
      </c>
      <c r="Q24" s="164" t="n">
        <v>3710</v>
      </c>
      <c r="R24" s="91" t="n">
        <v>3110</v>
      </c>
      <c r="S24" s="94" t="n">
        <v>2121</v>
      </c>
      <c r="T24" s="165" t="n">
        <v>2084</v>
      </c>
      <c r="U24" s="165" t="n">
        <v>2152</v>
      </c>
      <c r="V24" s="89" t="n">
        <v>44</v>
      </c>
      <c r="W24" s="89" t="n">
        <v>0</v>
      </c>
      <c r="X24" s="89" t="n">
        <v>45</v>
      </c>
      <c r="Y24" s="89" t="n">
        <v>295</v>
      </c>
      <c r="Z24" s="89" t="n">
        <v>60</v>
      </c>
      <c r="AA24" s="89" t="n">
        <v>0</v>
      </c>
      <c r="AB24" s="93" t="n">
        <f aca="false">U24-T24+AX24</f>
        <v>74</v>
      </c>
      <c r="AC24" s="94" t="n">
        <f aca="false">T24-S24</f>
        <v>-37</v>
      </c>
      <c r="AD24" s="89" t="n">
        <v>138</v>
      </c>
      <c r="AE24" s="95" t="n">
        <f aca="false">IF(AD24&gt;0, U24/(AD24*24),"no data")</f>
        <v>0.64975845410628</v>
      </c>
      <c r="AF24" s="96" t="n">
        <f aca="false">IF(Q24&gt;0,Q24/24,"no data")</f>
        <v>154.583333333333</v>
      </c>
      <c r="AG24" s="95" t="n">
        <f aca="false">IF(T24&gt;0,(T24/Q24),"no data")</f>
        <v>0.561725067385445</v>
      </c>
      <c r="AH24" s="97" t="n">
        <f aca="false">(1440-((V24*W24)+(X24*Y24)+(Z24*AA24))/(V24+X24+Z24))/1440</f>
        <v>0.938129194630872</v>
      </c>
      <c r="AI24" s="98" t="n">
        <f aca="false">IF(T24&gt;0,(1440-((W24*V24+AR24*AS24)+(Y24*X24+AT24*AU24)+(Z24*AA24+AV24*AW24))/(V24+X24+Z24))/1440,"no data")</f>
        <v>0.808081655480984</v>
      </c>
      <c r="AJ24" s="117" t="n">
        <v>4.323</v>
      </c>
      <c r="AK24" s="121" t="n">
        <v>152.89</v>
      </c>
      <c r="AL24" s="101" t="n">
        <f aca="false">AJ24*AK24</f>
        <v>660.94347</v>
      </c>
      <c r="AM24" s="117" t="n">
        <v>19.213</v>
      </c>
      <c r="AN24" s="119" t="n">
        <v>948</v>
      </c>
      <c r="AO24" s="103" t="n">
        <f aca="false">AM24*AN24</f>
        <v>18213.924</v>
      </c>
      <c r="AP24" s="104" t="n">
        <f aca="false">IF(T24&gt;0,((((AJ24*AK24)+(AM24*AN24))/(T24*1000))*1000000),"no data")</f>
        <v>9057.03813339732</v>
      </c>
      <c r="AQ24" s="168" t="n">
        <f aca="false">R24/24</f>
        <v>129.583333333333</v>
      </c>
      <c r="AR24" s="89" t="n">
        <v>17</v>
      </c>
      <c r="AS24" s="89" t="n">
        <v>87</v>
      </c>
      <c r="AT24" s="89" t="n">
        <v>20</v>
      </c>
      <c r="AU24" s="89" t="n">
        <v>70</v>
      </c>
      <c r="AV24" s="89" t="n">
        <v>23</v>
      </c>
      <c r="AW24" s="89" t="n">
        <v>1088</v>
      </c>
      <c r="AX24" s="89" t="n">
        <v>6</v>
      </c>
      <c r="AZ24" s="89" t="n">
        <v>816</v>
      </c>
      <c r="BA24" s="89" t="n">
        <v>656</v>
      </c>
      <c r="BB24" s="89" t="n">
        <v>680</v>
      </c>
      <c r="BC24" s="107" t="n">
        <f aca="false">BA24-AZ24</f>
        <v>-160</v>
      </c>
      <c r="BD24" s="107" t="n">
        <f aca="false">AP24</f>
        <v>9057.03813339732</v>
      </c>
      <c r="BE24" s="159" t="n">
        <f aca="false">BB24/24</f>
        <v>28.3333333333333</v>
      </c>
      <c r="BF24" s="166" t="n">
        <v>0</v>
      </c>
      <c r="BG24" s="166" t="n">
        <v>0</v>
      </c>
      <c r="BH24" s="167" t="n">
        <v>24</v>
      </c>
      <c r="BI24" s="167" t="n">
        <v>22.33</v>
      </c>
      <c r="BJ24" s="167" t="n">
        <v>14.47</v>
      </c>
      <c r="BK24" s="167" t="n">
        <v>13.59</v>
      </c>
      <c r="BL24" s="168" t="n">
        <v>1001.3</v>
      </c>
      <c r="BM24" s="168" t="n">
        <v>50.1</v>
      </c>
      <c r="BN24" s="169" t="n">
        <v>0.9281</v>
      </c>
      <c r="BO24" s="108" t="n">
        <v>90.65</v>
      </c>
      <c r="BP24" s="108" t="n">
        <v>86.23</v>
      </c>
      <c r="BQ24" s="114"/>
      <c r="BR24" s="115" t="n">
        <v>12717</v>
      </c>
      <c r="BS24" s="115" t="n">
        <v>11801</v>
      </c>
      <c r="BT24" s="116" t="n">
        <f aca="false">BS24-BR24</f>
        <v>-916</v>
      </c>
      <c r="BU24" s="161" t="n">
        <f aca="false">BF24+BG24</f>
        <v>0</v>
      </c>
      <c r="BV24" s="168" t="n">
        <v>0</v>
      </c>
      <c r="BW24" s="168" t="n">
        <v>0</v>
      </c>
      <c r="BX24" s="254" t="n">
        <v>15.25</v>
      </c>
      <c r="BY24" s="254" t="n">
        <v>7.73</v>
      </c>
    </row>
    <row r="25" customFormat="false" ht="15" hidden="false" customHeight="false" outlineLevel="0" collapsed="false">
      <c r="A25" s="226"/>
      <c r="B25" s="85" t="n">
        <v>43056</v>
      </c>
      <c r="C25" s="86" t="n">
        <v>65.37</v>
      </c>
      <c r="D25" s="214" t="n">
        <v>0.6636</v>
      </c>
      <c r="E25" s="170" t="n">
        <v>77</v>
      </c>
      <c r="F25" s="170" t="n">
        <v>56</v>
      </c>
      <c r="G25" s="88" t="n">
        <v>24</v>
      </c>
      <c r="H25" s="88" t="n">
        <v>0</v>
      </c>
      <c r="I25" s="88" t="n">
        <v>24</v>
      </c>
      <c r="J25" s="88" t="n">
        <v>0</v>
      </c>
      <c r="K25" s="90" t="n">
        <v>0</v>
      </c>
      <c r="L25" s="90" t="n">
        <v>0</v>
      </c>
      <c r="M25" s="90" t="n">
        <v>0</v>
      </c>
      <c r="N25" s="90" t="n">
        <v>0</v>
      </c>
      <c r="O25" s="90" t="n">
        <v>0</v>
      </c>
      <c r="P25" s="90" t="n">
        <v>0</v>
      </c>
      <c r="Q25" s="164" t="n">
        <v>3701</v>
      </c>
      <c r="R25" s="91" t="n">
        <v>3335</v>
      </c>
      <c r="S25" s="171" t="n">
        <v>3221</v>
      </c>
      <c r="T25" s="92" t="n">
        <v>3174</v>
      </c>
      <c r="U25" s="92" t="n">
        <v>3269</v>
      </c>
      <c r="V25" s="88" t="n">
        <v>45</v>
      </c>
      <c r="W25" s="88" t="n">
        <v>0</v>
      </c>
      <c r="X25" s="88" t="n">
        <v>48</v>
      </c>
      <c r="Y25" s="88" t="n">
        <v>0</v>
      </c>
      <c r="Z25" s="88" t="n">
        <v>60</v>
      </c>
      <c r="AA25" s="88" t="n">
        <v>0</v>
      </c>
      <c r="AB25" s="93" t="n">
        <f aca="false">U25-T25+AX25</f>
        <v>95</v>
      </c>
      <c r="AC25" s="94" t="n">
        <f aca="false">T25-S25</f>
        <v>-47</v>
      </c>
      <c r="AD25" s="89" t="n">
        <v>139</v>
      </c>
      <c r="AE25" s="95" t="n">
        <f aca="false">IF(AD25&gt;0, U25/(AD25*24),"no data")</f>
        <v>0.979916067146283</v>
      </c>
      <c r="AF25" s="96" t="n">
        <f aca="false">IF(Q25&gt;0,Q25/24,"no data")</f>
        <v>154.208333333333</v>
      </c>
      <c r="AG25" s="95" t="n">
        <f aca="false">IF(T25&gt;0,(T25/Q25),"no data")</f>
        <v>0.857606052418265</v>
      </c>
      <c r="AH25" s="97" t="n">
        <f aca="false">(1440-((V25*W25)+(X25*Y25)+(Z25*AA25))/(V25+X25+Z25))/1440</f>
        <v>1</v>
      </c>
      <c r="AI25" s="98" t="n">
        <f aca="false">IF(T25&gt;0,(1440-((W25*V25+AR25*AS25)+(Y25*X25+AT25*AU25)+(Z25*AA25+AV25*AW25))/(V25+X25+Z25))/1440,"no data")</f>
        <v>0.901960784313725</v>
      </c>
      <c r="AJ25" s="117" t="n">
        <v>7.85</v>
      </c>
      <c r="AK25" s="121" t="n">
        <v>139.2</v>
      </c>
      <c r="AL25" s="101" t="n">
        <f aca="false">AJ25*AK25</f>
        <v>1092.72</v>
      </c>
      <c r="AM25" s="117" t="n">
        <v>27.347</v>
      </c>
      <c r="AN25" s="119" t="n">
        <v>944</v>
      </c>
      <c r="AO25" s="103" t="n">
        <f aca="false">AM25*AN25</f>
        <v>25815.568</v>
      </c>
      <c r="AP25" s="104" t="n">
        <f aca="false">IF(T25&gt;0,((((AJ25*AK25)+(AM25*AN25))/(T25*1000))*1000000),"no data")</f>
        <v>8477.72148708255</v>
      </c>
      <c r="AQ25" s="101" t="n">
        <f aca="false">R25/24</f>
        <v>138.958333333333</v>
      </c>
      <c r="AR25" s="106" t="n">
        <v>0</v>
      </c>
      <c r="AS25" s="106" t="n">
        <v>0</v>
      </c>
      <c r="AT25" s="106" t="n">
        <v>0</v>
      </c>
      <c r="AU25" s="88" t="n">
        <v>0</v>
      </c>
      <c r="AV25" s="106" t="n">
        <v>15</v>
      </c>
      <c r="AW25" s="88" t="n">
        <v>1440</v>
      </c>
      <c r="AX25" s="88" t="n">
        <v>0</v>
      </c>
      <c r="AZ25" s="107" t="n">
        <v>1049</v>
      </c>
      <c r="BA25" s="107" t="n">
        <v>1150</v>
      </c>
      <c r="BB25" s="107" t="n">
        <v>1070</v>
      </c>
      <c r="BC25" s="107" t="n">
        <f aca="false">BA25-AZ25</f>
        <v>101</v>
      </c>
      <c r="BD25" s="107" t="n">
        <f aca="false">AP25</f>
        <v>8477.72148708255</v>
      </c>
      <c r="BE25" s="159" t="n">
        <f aca="false">BB25/24</f>
        <v>44.5833333333333</v>
      </c>
      <c r="BF25" s="109" t="n">
        <v>0</v>
      </c>
      <c r="BG25" s="110" t="n">
        <v>0</v>
      </c>
      <c r="BH25" s="111" t="n">
        <v>24</v>
      </c>
      <c r="BI25" s="112" t="n">
        <v>28.51</v>
      </c>
      <c r="BJ25" s="112" t="n">
        <v>24.85</v>
      </c>
      <c r="BK25" s="112" t="n">
        <v>23.76</v>
      </c>
      <c r="BL25" s="112" t="n">
        <v>1001.3</v>
      </c>
      <c r="BM25" s="111" t="n">
        <v>50.1</v>
      </c>
      <c r="BN25" s="113" t="n">
        <v>0.9324</v>
      </c>
      <c r="BO25" s="108" t="n">
        <v>89.92</v>
      </c>
      <c r="BP25" s="108" t="n">
        <v>85.62</v>
      </c>
      <c r="BQ25" s="114"/>
      <c r="BR25" s="115" t="n">
        <v>12780</v>
      </c>
      <c r="BS25" s="115" t="n">
        <v>11876</v>
      </c>
      <c r="BT25" s="116" t="n">
        <f aca="false">BS25-BR25</f>
        <v>-904</v>
      </c>
      <c r="BU25" s="161" t="n">
        <f aca="false">BF25+BG25</f>
        <v>0</v>
      </c>
      <c r="BV25" s="108" t="n">
        <v>0</v>
      </c>
      <c r="BW25" s="108" t="n">
        <v>0</v>
      </c>
      <c r="BX25" s="108" t="n">
        <v>19.5</v>
      </c>
      <c r="BY25" s="108" t="n">
        <v>6.98</v>
      </c>
    </row>
    <row r="26" customFormat="false" ht="15" hidden="false" customHeight="false" outlineLevel="0" collapsed="false">
      <c r="A26" s="226"/>
      <c r="B26" s="85" t="n">
        <v>43057</v>
      </c>
      <c r="C26" s="86" t="n">
        <v>64.62</v>
      </c>
      <c r="D26" s="214" t="n">
        <v>0.5816</v>
      </c>
      <c r="E26" s="89" t="n">
        <v>76</v>
      </c>
      <c r="F26" s="89" t="n">
        <v>55</v>
      </c>
      <c r="G26" s="88" t="n">
        <v>24</v>
      </c>
      <c r="H26" s="88" t="n">
        <v>0</v>
      </c>
      <c r="I26" s="88" t="n">
        <v>24</v>
      </c>
      <c r="J26" s="88" t="n">
        <v>0</v>
      </c>
      <c r="K26" s="90" t="n">
        <v>0</v>
      </c>
      <c r="L26" s="90" t="n">
        <v>0</v>
      </c>
      <c r="M26" s="90" t="n">
        <v>0</v>
      </c>
      <c r="N26" s="90" t="n">
        <v>0</v>
      </c>
      <c r="O26" s="90" t="n">
        <v>0</v>
      </c>
      <c r="P26" s="90" t="n">
        <v>0</v>
      </c>
      <c r="Q26" s="164" t="n">
        <v>3703</v>
      </c>
      <c r="R26" s="91" t="n">
        <v>3275</v>
      </c>
      <c r="S26" s="91" t="n">
        <v>3275</v>
      </c>
      <c r="T26" s="92" t="n">
        <v>3204</v>
      </c>
      <c r="U26" s="92" t="n">
        <v>3297</v>
      </c>
      <c r="V26" s="88" t="n">
        <v>44</v>
      </c>
      <c r="W26" s="89" t="n">
        <v>0</v>
      </c>
      <c r="X26" s="89" t="n">
        <v>48</v>
      </c>
      <c r="Y26" s="89" t="n">
        <v>0</v>
      </c>
      <c r="Z26" s="89" t="n">
        <v>60</v>
      </c>
      <c r="AA26" s="89" t="n">
        <v>0</v>
      </c>
      <c r="AB26" s="93" t="n">
        <f aca="false">U26-T26+AX26</f>
        <v>93</v>
      </c>
      <c r="AC26" s="94" t="n">
        <f aca="false">T26-S26</f>
        <v>-71</v>
      </c>
      <c r="AD26" s="89" t="n">
        <v>139</v>
      </c>
      <c r="AE26" s="95" t="n">
        <f aca="false">IF(AD26&gt;0, U26/(AD26*24),"no data")</f>
        <v>0.988309352517986</v>
      </c>
      <c r="AF26" s="96" t="n">
        <f aca="false">IF(Q26&gt;0,Q26/24,"no data")</f>
        <v>154.291666666667</v>
      </c>
      <c r="AG26" s="95" t="n">
        <f aca="false">IF(T26&gt;0,(T26/Q26),"no data")</f>
        <v>0.865244396435323</v>
      </c>
      <c r="AH26" s="97" t="n">
        <f aca="false">(1440-((V26*W26)+(X26*Y26)+(Z26*AA26))/(V26+X26+Z26))/1440</f>
        <v>1</v>
      </c>
      <c r="AI26" s="98" t="n">
        <f aca="false">IF(T26&gt;0,(1440-((W26*V26+AR26*AS26)+(Y26*X26+AT26*AU26)+(Z26*AA26+AV26*AW26))/(V26+X26+Z26))/1440,"no data")</f>
        <v>0.901315789473684</v>
      </c>
      <c r="AJ26" s="117" t="n">
        <v>7.845</v>
      </c>
      <c r="AK26" s="121" t="n">
        <v>138.39</v>
      </c>
      <c r="AL26" s="101" t="n">
        <f aca="false">AJ26*AK26</f>
        <v>1085.66955</v>
      </c>
      <c r="AM26" s="117" t="n">
        <v>27.512</v>
      </c>
      <c r="AN26" s="119" t="n">
        <v>947</v>
      </c>
      <c r="AO26" s="103" t="n">
        <f aca="false">AM26*AN26</f>
        <v>26053.864</v>
      </c>
      <c r="AP26" s="104" t="n">
        <f aca="false">IF(T26&gt;0,((((AJ26*AK26)+(AM26*AN26))/(T26*1000))*1000000),"no data")</f>
        <v>8470.51608926342</v>
      </c>
      <c r="AQ26" s="101" t="n">
        <f aca="false">R26/24</f>
        <v>136.458333333333</v>
      </c>
      <c r="AR26" s="88" t="n">
        <v>0</v>
      </c>
      <c r="AS26" s="106" t="n">
        <v>0</v>
      </c>
      <c r="AT26" s="106" t="n">
        <v>0</v>
      </c>
      <c r="AU26" s="88" t="n">
        <v>0</v>
      </c>
      <c r="AV26" s="106" t="n">
        <v>15</v>
      </c>
      <c r="AW26" s="88" t="n">
        <v>1440</v>
      </c>
      <c r="AX26" s="88" t="n">
        <v>0</v>
      </c>
      <c r="AZ26" s="107" t="n">
        <v>1061</v>
      </c>
      <c r="BA26" s="107" t="n">
        <v>1161</v>
      </c>
      <c r="BB26" s="107" t="n">
        <v>1075</v>
      </c>
      <c r="BC26" s="107" t="n">
        <f aca="false">BA26-AZ26</f>
        <v>100</v>
      </c>
      <c r="BD26" s="107" t="n">
        <f aca="false">AP26</f>
        <v>8470.51608926342</v>
      </c>
      <c r="BE26" s="159" t="n">
        <f aca="false">BB26/24</f>
        <v>44.7916666666667</v>
      </c>
      <c r="BF26" s="109" t="n">
        <v>0</v>
      </c>
      <c r="BG26" s="110" t="n">
        <v>0</v>
      </c>
      <c r="BH26" s="111" t="n">
        <v>24</v>
      </c>
      <c r="BI26" s="112" t="n">
        <v>28.59</v>
      </c>
      <c r="BJ26" s="112" t="n">
        <v>24.91</v>
      </c>
      <c r="BK26" s="112" t="n">
        <v>23.83</v>
      </c>
      <c r="BL26" s="112" t="n">
        <v>1001.8</v>
      </c>
      <c r="BM26" s="111" t="n">
        <v>50.15</v>
      </c>
      <c r="BN26" s="113" t="n">
        <v>0.9318</v>
      </c>
      <c r="BO26" s="108" t="n">
        <v>89.86</v>
      </c>
      <c r="BP26" s="108" t="n">
        <v>85.36</v>
      </c>
      <c r="BQ26" s="114"/>
      <c r="BR26" s="115" t="n">
        <v>12658</v>
      </c>
      <c r="BS26" s="115" t="n">
        <v>11807</v>
      </c>
      <c r="BT26" s="116" t="n">
        <f aca="false">BS26-BR26</f>
        <v>-851</v>
      </c>
      <c r="BU26" s="161" t="n">
        <f aca="false">BF26+BG26</f>
        <v>0</v>
      </c>
      <c r="BV26" s="108" t="n">
        <v>0</v>
      </c>
      <c r="BW26" s="108" t="n">
        <v>0</v>
      </c>
      <c r="BX26" s="108" t="n">
        <v>19.67</v>
      </c>
      <c r="BY26" s="108" t="n">
        <v>4.98</v>
      </c>
    </row>
    <row r="27" customFormat="false" ht="12.75" hidden="false" customHeight="true" outlineLevel="0" collapsed="false">
      <c r="A27" s="290" t="s">
        <v>133</v>
      </c>
      <c r="B27" s="291" t="n">
        <v>43058</v>
      </c>
      <c r="C27" s="323" t="n">
        <v>65.9</v>
      </c>
      <c r="D27" s="324" t="n">
        <v>0.53</v>
      </c>
      <c r="E27" s="326" t="n">
        <v>79</v>
      </c>
      <c r="F27" s="326" t="n">
        <v>56</v>
      </c>
      <c r="G27" s="326" t="n">
        <v>19</v>
      </c>
      <c r="H27" s="326" t="n">
        <v>33</v>
      </c>
      <c r="I27" s="326" t="n">
        <v>19</v>
      </c>
      <c r="J27" s="326" t="n">
        <v>33</v>
      </c>
      <c r="K27" s="356" t="n">
        <v>0</v>
      </c>
      <c r="L27" s="356" t="n">
        <v>0</v>
      </c>
      <c r="M27" s="356" t="n">
        <v>0</v>
      </c>
      <c r="N27" s="356" t="n">
        <v>0</v>
      </c>
      <c r="O27" s="356" t="n">
        <v>0</v>
      </c>
      <c r="P27" s="356" t="n">
        <v>0</v>
      </c>
      <c r="Q27" s="357" t="n">
        <v>3695</v>
      </c>
      <c r="R27" s="329" t="n">
        <v>3336</v>
      </c>
      <c r="S27" s="329" t="n">
        <v>3120</v>
      </c>
      <c r="T27" s="330" t="n">
        <v>3072</v>
      </c>
      <c r="U27" s="330" t="n">
        <v>3162</v>
      </c>
      <c r="V27" s="326" t="n">
        <v>43</v>
      </c>
      <c r="W27" s="326" t="n">
        <v>0</v>
      </c>
      <c r="X27" s="326" t="n">
        <v>46</v>
      </c>
      <c r="Y27" s="326" t="n">
        <v>0</v>
      </c>
      <c r="Z27" s="326" t="n">
        <v>60</v>
      </c>
      <c r="AA27" s="326" t="n">
        <v>0</v>
      </c>
      <c r="AB27" s="331" t="n">
        <f aca="false">U27-T27+AX27</f>
        <v>90</v>
      </c>
      <c r="AC27" s="332" t="n">
        <f aca="false">T27-S27</f>
        <v>-48</v>
      </c>
      <c r="AD27" s="326" t="n">
        <v>139</v>
      </c>
      <c r="AE27" s="333" t="n">
        <f aca="false">IF(AD27&gt;0, U27/(AD27*24),"no data")</f>
        <v>0.947841726618705</v>
      </c>
      <c r="AF27" s="334" t="n">
        <f aca="false">IF(Q27&gt;0,Q27/24,"no data")</f>
        <v>153.958333333333</v>
      </c>
      <c r="AG27" s="333" t="n">
        <f aca="false">IF(T27&gt;0,(T27/Q27),"no data")</f>
        <v>0.831393775372124</v>
      </c>
      <c r="AH27" s="335" t="n">
        <f aca="false">(1440-((V27*W27)+(X27*Y27)+(Z27*AA27))/(V27+X27+Z27))/1440</f>
        <v>1</v>
      </c>
      <c r="AI27" s="336" t="n">
        <f aca="false">IF(T27&gt;0,(1440-((W27*V27+AR27*AS27)+(Y27*X27+AT27*AU27)+(Z27*AA27+AV27*AW27))/(V27+X27+Z27))/1440,"no data")</f>
        <v>0.863669835943326</v>
      </c>
      <c r="AJ27" s="117" t="n">
        <v>7.84</v>
      </c>
      <c r="AK27" s="121" t="n">
        <v>135.76</v>
      </c>
      <c r="AL27" s="338" t="n">
        <f aca="false">AJ27*AK27</f>
        <v>1064.3584</v>
      </c>
      <c r="AM27" s="117" t="n">
        <v>26.354</v>
      </c>
      <c r="AN27" s="119" t="n">
        <v>950</v>
      </c>
      <c r="AO27" s="339" t="n">
        <f aca="false">AM27*AN27</f>
        <v>25036.3</v>
      </c>
      <c r="AP27" s="340" t="n">
        <f aca="false">IF(T27&gt;0,((((AJ27*AK27)+(AM27*AN27))/(T27*1000))*1000000),"no data")</f>
        <v>8496.30807291667</v>
      </c>
      <c r="AQ27" s="338" t="n">
        <f aca="false">R27/24</f>
        <v>139</v>
      </c>
      <c r="AR27" s="325" t="n">
        <v>7</v>
      </c>
      <c r="AS27" s="343" t="n">
        <v>367</v>
      </c>
      <c r="AT27" s="343" t="n">
        <v>6</v>
      </c>
      <c r="AU27" s="325" t="n">
        <v>367</v>
      </c>
      <c r="AV27" s="343" t="n">
        <v>17</v>
      </c>
      <c r="AW27" s="325" t="n">
        <v>1440</v>
      </c>
      <c r="AX27" s="325" t="n">
        <v>0</v>
      </c>
      <c r="AZ27" s="344" t="n">
        <v>1011</v>
      </c>
      <c r="BA27" s="344" t="n">
        <v>1113</v>
      </c>
      <c r="BB27" s="344" t="n">
        <v>1038</v>
      </c>
      <c r="BC27" s="344" t="n">
        <f aca="false">BA27-AZ27</f>
        <v>102</v>
      </c>
      <c r="BD27" s="344" t="n">
        <f aca="false">AP27</f>
        <v>8496.30807291667</v>
      </c>
      <c r="BE27" s="346" t="n">
        <f aca="false">BB27/24</f>
        <v>43.25</v>
      </c>
      <c r="BF27" s="358" t="n">
        <v>0</v>
      </c>
      <c r="BG27" s="306" t="n">
        <v>0</v>
      </c>
      <c r="BH27" s="349" t="n">
        <v>24</v>
      </c>
      <c r="BI27" s="359" t="n">
        <v>21.58</v>
      </c>
      <c r="BJ27" s="359" t="n">
        <v>23.98</v>
      </c>
      <c r="BK27" s="359" t="n">
        <v>23.85</v>
      </c>
      <c r="BL27" s="359" t="n">
        <v>1001.75</v>
      </c>
      <c r="BM27" s="359" t="n">
        <v>50.1</v>
      </c>
      <c r="BN27" s="360" t="n">
        <v>0.9326</v>
      </c>
      <c r="BO27" s="359" t="n">
        <v>87.6</v>
      </c>
      <c r="BP27" s="359" t="n">
        <v>85.22</v>
      </c>
      <c r="BQ27" s="349"/>
      <c r="BR27" s="359" t="n">
        <v>12834</v>
      </c>
      <c r="BS27" s="359" t="n">
        <v>11928</v>
      </c>
      <c r="BT27" s="350" t="n">
        <f aca="false">BS27-BR27</f>
        <v>-906</v>
      </c>
      <c r="BU27" s="288" t="n">
        <v>0</v>
      </c>
      <c r="BV27" s="346" t="n">
        <v>0</v>
      </c>
      <c r="BW27" s="346" t="n">
        <v>0</v>
      </c>
      <c r="BX27" s="346" t="n">
        <v>13.4</v>
      </c>
      <c r="BY27" s="346" t="n">
        <v>6.48</v>
      </c>
    </row>
    <row r="28" customFormat="false" ht="15" hidden="false" customHeight="false" outlineLevel="0" collapsed="false">
      <c r="A28" s="290"/>
      <c r="B28" s="291" t="n">
        <v>43059</v>
      </c>
      <c r="C28" s="323" t="n">
        <v>65</v>
      </c>
      <c r="D28" s="324" t="n">
        <v>0.54</v>
      </c>
      <c r="E28" s="326" t="n">
        <v>80</v>
      </c>
      <c r="F28" s="326" t="n">
        <v>52</v>
      </c>
      <c r="G28" s="326" t="n">
        <v>24</v>
      </c>
      <c r="H28" s="326" t="n">
        <v>0</v>
      </c>
      <c r="I28" s="326" t="n">
        <v>24</v>
      </c>
      <c r="J28" s="326" t="n">
        <v>0</v>
      </c>
      <c r="K28" s="356" t="n">
        <v>0</v>
      </c>
      <c r="L28" s="356" t="n">
        <v>0</v>
      </c>
      <c r="M28" s="356" t="n">
        <v>0</v>
      </c>
      <c r="N28" s="356" t="n">
        <v>0</v>
      </c>
      <c r="O28" s="356" t="n">
        <v>0</v>
      </c>
      <c r="P28" s="356" t="n">
        <v>0</v>
      </c>
      <c r="Q28" s="357" t="n">
        <v>3693</v>
      </c>
      <c r="R28" s="329" t="n">
        <v>3238</v>
      </c>
      <c r="S28" s="329" t="n">
        <v>3238</v>
      </c>
      <c r="T28" s="330" t="n">
        <v>3171</v>
      </c>
      <c r="U28" s="330" t="n">
        <v>3264</v>
      </c>
      <c r="V28" s="326" t="n">
        <v>43</v>
      </c>
      <c r="W28" s="326" t="n">
        <v>0</v>
      </c>
      <c r="X28" s="326" t="n">
        <v>48</v>
      </c>
      <c r="Y28" s="326" t="n">
        <v>0</v>
      </c>
      <c r="Z28" s="326" t="n">
        <v>60</v>
      </c>
      <c r="AA28" s="326" t="n">
        <v>0</v>
      </c>
      <c r="AB28" s="331" t="n">
        <f aca="false">U28-T28+AX28</f>
        <v>93</v>
      </c>
      <c r="AC28" s="332" t="n">
        <f aca="false">T28-S28</f>
        <v>-67</v>
      </c>
      <c r="AD28" s="326" t="n">
        <v>138</v>
      </c>
      <c r="AE28" s="333" t="n">
        <f aca="false">IF(AD28&gt;0, U28/(AD28*24),"no data")</f>
        <v>0.985507246376812</v>
      </c>
      <c r="AF28" s="334" t="n">
        <f aca="false">IF(Q28&gt;0,Q28/24,"no data")</f>
        <v>153.875</v>
      </c>
      <c r="AG28" s="333" t="n">
        <f aca="false">IF(T28&gt;0,(T28/Q28),"no data")</f>
        <v>0.858651502843217</v>
      </c>
      <c r="AH28" s="335" t="n">
        <f aca="false">(1440-((V28*W28)+(X28*Y28)+(Z28*AA28))/(V28+X28+Z28))/1440</f>
        <v>1</v>
      </c>
      <c r="AI28" s="336" t="n">
        <f aca="false">IF(T28&gt;0,(1440-((W28*V28+AR28*AS28)+(Y28*X28+AT28*AU28)+(Z28*AA28+AV28*AW28))/(V28+X28+Z28))/1440,"no data")</f>
        <v>0.900662251655629</v>
      </c>
      <c r="AJ28" s="117" t="n">
        <v>7.85</v>
      </c>
      <c r="AK28" s="121" t="n">
        <v>137.01</v>
      </c>
      <c r="AL28" s="338" t="n">
        <f aca="false">AJ28*AK28</f>
        <v>1075.5285</v>
      </c>
      <c r="AM28" s="117" t="n">
        <v>27.321</v>
      </c>
      <c r="AN28" s="119" t="n">
        <v>944</v>
      </c>
      <c r="AO28" s="339" t="n">
        <f aca="false">AM28*AN28</f>
        <v>25791.024</v>
      </c>
      <c r="AP28" s="340" t="n">
        <f aca="false">IF(T28&gt;0,((((AJ28*AK28)+(AM28*AN28))/(T28*1000))*1000000),"no data")</f>
        <v>8472.58041627247</v>
      </c>
      <c r="AQ28" s="338" t="n">
        <f aca="false">R28/24</f>
        <v>134.916666666667</v>
      </c>
      <c r="AR28" s="325" t="n">
        <v>0</v>
      </c>
      <c r="AS28" s="343" t="n">
        <v>0</v>
      </c>
      <c r="AT28" s="325" t="n">
        <v>0</v>
      </c>
      <c r="AU28" s="325" t="n">
        <v>0</v>
      </c>
      <c r="AV28" s="343" t="n">
        <v>15</v>
      </c>
      <c r="AW28" s="325" t="n">
        <v>1440</v>
      </c>
      <c r="AX28" s="325" t="n">
        <v>0</v>
      </c>
      <c r="AZ28" s="344" t="n">
        <v>1042</v>
      </c>
      <c r="BA28" s="344" t="n">
        <v>1150</v>
      </c>
      <c r="BB28" s="344" t="n">
        <v>1072</v>
      </c>
      <c r="BC28" s="344" t="n">
        <f aca="false">BA28-AZ28</f>
        <v>108</v>
      </c>
      <c r="BD28" s="344" t="n">
        <f aca="false">AP28</f>
        <v>8472.58041627247</v>
      </c>
      <c r="BE28" s="346" t="n">
        <f aca="false">BB28/24</f>
        <v>44.6666666666667</v>
      </c>
      <c r="BF28" s="358" t="n">
        <v>0</v>
      </c>
      <c r="BG28" s="306" t="n">
        <v>0</v>
      </c>
      <c r="BH28" s="349" t="n">
        <v>24</v>
      </c>
      <c r="BI28" s="359" t="n">
        <v>28.3</v>
      </c>
      <c r="BJ28" s="359" t="n">
        <v>24.9</v>
      </c>
      <c r="BK28" s="359" t="n">
        <v>23.98</v>
      </c>
      <c r="BL28" s="361" t="n">
        <v>1002</v>
      </c>
      <c r="BM28" s="359" t="n">
        <v>50.07</v>
      </c>
      <c r="BN28" s="360" t="n">
        <v>0.9322</v>
      </c>
      <c r="BO28" s="359" t="n">
        <v>87.82</v>
      </c>
      <c r="BP28" s="359" t="n">
        <v>84.91</v>
      </c>
      <c r="BQ28" s="349"/>
      <c r="BR28" s="359" t="n">
        <v>12771</v>
      </c>
      <c r="BS28" s="359" t="n">
        <v>11931</v>
      </c>
      <c r="BT28" s="350" t="n">
        <f aca="false">BS28-BR28</f>
        <v>-840</v>
      </c>
      <c r="BU28" s="288" t="n">
        <f aca="false">BF28+BG28</f>
        <v>0</v>
      </c>
      <c r="BV28" s="346" t="n">
        <v>0</v>
      </c>
      <c r="BW28" s="346" t="n">
        <v>0</v>
      </c>
      <c r="BX28" s="346" t="n">
        <v>14</v>
      </c>
      <c r="BY28" s="346" t="n">
        <v>2.3</v>
      </c>
    </row>
    <row r="29" customFormat="false" ht="15" hidden="false" customHeight="false" outlineLevel="0" collapsed="false">
      <c r="A29" s="290"/>
      <c r="B29" s="291" t="n">
        <v>43060</v>
      </c>
      <c r="C29" s="323" t="n">
        <v>66</v>
      </c>
      <c r="D29" s="324" t="n">
        <v>0.51</v>
      </c>
      <c r="E29" s="326" t="n">
        <v>80</v>
      </c>
      <c r="F29" s="326" t="n">
        <v>52</v>
      </c>
      <c r="G29" s="326" t="n">
        <v>24</v>
      </c>
      <c r="H29" s="326" t="n">
        <v>0</v>
      </c>
      <c r="I29" s="326" t="n">
        <v>24</v>
      </c>
      <c r="J29" s="326" t="n">
        <v>0</v>
      </c>
      <c r="K29" s="356" t="n">
        <v>0</v>
      </c>
      <c r="L29" s="356" t="n">
        <v>0</v>
      </c>
      <c r="M29" s="356" t="n">
        <v>0</v>
      </c>
      <c r="N29" s="356" t="n">
        <v>0</v>
      </c>
      <c r="O29" s="356" t="n">
        <v>0</v>
      </c>
      <c r="P29" s="356" t="n">
        <v>0</v>
      </c>
      <c r="Q29" s="357" t="n">
        <v>3693</v>
      </c>
      <c r="R29" s="329" t="n">
        <v>3226</v>
      </c>
      <c r="S29" s="329" t="n">
        <v>3226</v>
      </c>
      <c r="T29" s="330" t="n">
        <v>3158</v>
      </c>
      <c r="U29" s="330" t="n">
        <v>3255</v>
      </c>
      <c r="V29" s="326" t="n">
        <v>43</v>
      </c>
      <c r="W29" s="326" t="n">
        <v>0</v>
      </c>
      <c r="X29" s="326" t="n">
        <v>48</v>
      </c>
      <c r="Y29" s="326" t="n">
        <v>0</v>
      </c>
      <c r="Z29" s="326" t="n">
        <v>60</v>
      </c>
      <c r="AA29" s="326" t="n">
        <v>0</v>
      </c>
      <c r="AB29" s="331" t="n">
        <f aca="false">U29-T29+AX29</f>
        <v>97</v>
      </c>
      <c r="AC29" s="332" t="n">
        <f aca="false">T29-S29</f>
        <v>-68</v>
      </c>
      <c r="AD29" s="326" t="n">
        <v>139</v>
      </c>
      <c r="AE29" s="333" t="n">
        <f aca="false">IF(AD29&gt;0, U29/(AD29*24),"no data")</f>
        <v>0.975719424460432</v>
      </c>
      <c r="AF29" s="334" t="n">
        <f aca="false">IF(Q29&gt;0,Q29/24,"no data")</f>
        <v>153.875</v>
      </c>
      <c r="AG29" s="333" t="n">
        <f aca="false">IF(T29&gt;0,(T29/Q29),"no data")</f>
        <v>0.855131329542378</v>
      </c>
      <c r="AH29" s="335" t="n">
        <f aca="false">(1440-((V29*W29)+(X29*Y29)+(Z29*AA29))/(V29+X29+Z29))/1440</f>
        <v>1</v>
      </c>
      <c r="AI29" s="336" t="n">
        <f aca="false">IF(T29&gt;0,(1440-((W29*V29+AR29*AS29)+(Y29*X29+AT29*AU29)+(Z29*AA29+AV29*AW29))/(V29+X29+Z29))/1440,"no data")</f>
        <v>0.900662251655629</v>
      </c>
      <c r="AJ29" s="117" t="n">
        <v>7.9</v>
      </c>
      <c r="AK29" s="121" t="n">
        <v>137.11</v>
      </c>
      <c r="AL29" s="338" t="n">
        <f aca="false">AJ29*AK29</f>
        <v>1083.169</v>
      </c>
      <c r="AM29" s="117" t="n">
        <v>26.908</v>
      </c>
      <c r="AN29" s="119" t="n">
        <v>948</v>
      </c>
      <c r="AO29" s="339" t="n">
        <f aca="false">AM29*AN29</f>
        <v>25508.784</v>
      </c>
      <c r="AP29" s="340" t="n">
        <f aca="false">IF(T29&gt;0,((((AJ29*AK29)+(AM29*AN29))/(T29*1000))*1000000),"no data")</f>
        <v>8420.50443318556</v>
      </c>
      <c r="AQ29" s="338" t="n">
        <f aca="false">R29/24</f>
        <v>134.416666666667</v>
      </c>
      <c r="AR29" s="325" t="n">
        <v>0</v>
      </c>
      <c r="AS29" s="343" t="n">
        <v>0</v>
      </c>
      <c r="AT29" s="343" t="n">
        <v>0</v>
      </c>
      <c r="AU29" s="325" t="n">
        <v>0</v>
      </c>
      <c r="AV29" s="343" t="n">
        <v>15</v>
      </c>
      <c r="AW29" s="325" t="n">
        <v>1440</v>
      </c>
      <c r="AX29" s="325" t="n">
        <v>0</v>
      </c>
      <c r="AZ29" s="344" t="n">
        <v>1033</v>
      </c>
      <c r="BA29" s="344" t="n">
        <v>1150</v>
      </c>
      <c r="BB29" s="344" t="n">
        <v>1072</v>
      </c>
      <c r="BC29" s="344" t="n">
        <f aca="false">BA29-AZ29</f>
        <v>117</v>
      </c>
      <c r="BD29" s="344" t="n">
        <f aca="false">AP29</f>
        <v>8420.50443318556</v>
      </c>
      <c r="BE29" s="346" t="n">
        <f aca="false">BB29/24</f>
        <v>44.6666666666667</v>
      </c>
      <c r="BF29" s="358" t="n">
        <v>0</v>
      </c>
      <c r="BG29" s="306" t="n">
        <v>0</v>
      </c>
      <c r="BH29" s="349" t="n">
        <v>24</v>
      </c>
      <c r="BI29" s="359" t="n">
        <v>28</v>
      </c>
      <c r="BJ29" s="359" t="n">
        <v>24.73</v>
      </c>
      <c r="BK29" s="359" t="n">
        <v>24.45</v>
      </c>
      <c r="BL29" s="361" t="n">
        <v>1000.5</v>
      </c>
      <c r="BM29" s="349" t="n">
        <v>50.07</v>
      </c>
      <c r="BN29" s="360" t="n">
        <v>0.9324</v>
      </c>
      <c r="BO29" s="359" t="n">
        <v>87.42</v>
      </c>
      <c r="BP29" s="359" t="n">
        <v>84.87</v>
      </c>
      <c r="BQ29" s="349"/>
      <c r="BR29" s="359" t="n">
        <v>12741</v>
      </c>
      <c r="BS29" s="359" t="n">
        <v>11885</v>
      </c>
      <c r="BT29" s="350" t="n">
        <f aca="false">BS29-BR29</f>
        <v>-856</v>
      </c>
      <c r="BU29" s="288" t="n">
        <f aca="false">BF29+BG29</f>
        <v>0</v>
      </c>
      <c r="BV29" s="346" t="n">
        <v>0</v>
      </c>
      <c r="BW29" s="346" t="n">
        <v>0</v>
      </c>
      <c r="BX29" s="346" t="n">
        <v>12.1</v>
      </c>
      <c r="BY29" s="346" t="n">
        <v>3.3</v>
      </c>
    </row>
    <row r="30" customFormat="false" ht="15" hidden="false" customHeight="false" outlineLevel="0" collapsed="false">
      <c r="A30" s="290"/>
      <c r="B30" s="291" t="n">
        <v>43061</v>
      </c>
      <c r="C30" s="323" t="n">
        <v>65.3</v>
      </c>
      <c r="D30" s="324" t="n">
        <v>0.499</v>
      </c>
      <c r="E30" s="326" t="n">
        <v>81</v>
      </c>
      <c r="F30" s="326" t="n">
        <v>52</v>
      </c>
      <c r="G30" s="326" t="n">
        <v>24</v>
      </c>
      <c r="H30" s="326" t="n">
        <v>0</v>
      </c>
      <c r="I30" s="326" t="n">
        <v>24</v>
      </c>
      <c r="J30" s="326" t="n">
        <v>0</v>
      </c>
      <c r="K30" s="356" t="n">
        <v>0</v>
      </c>
      <c r="L30" s="356" t="n">
        <v>0</v>
      </c>
      <c r="M30" s="356" t="n">
        <v>0</v>
      </c>
      <c r="N30" s="356" t="n">
        <v>0</v>
      </c>
      <c r="O30" s="356" t="n">
        <v>0</v>
      </c>
      <c r="P30" s="356" t="n">
        <v>0</v>
      </c>
      <c r="Q30" s="357" t="n">
        <v>3692</v>
      </c>
      <c r="R30" s="329" t="n">
        <v>3221</v>
      </c>
      <c r="S30" s="329" t="n">
        <v>3221</v>
      </c>
      <c r="T30" s="330" t="n">
        <v>3159</v>
      </c>
      <c r="U30" s="330" t="n">
        <v>3252</v>
      </c>
      <c r="V30" s="326" t="n">
        <v>43</v>
      </c>
      <c r="W30" s="326" t="n">
        <v>0</v>
      </c>
      <c r="X30" s="326" t="n">
        <v>48</v>
      </c>
      <c r="Y30" s="326" t="n">
        <v>0</v>
      </c>
      <c r="Z30" s="326" t="n">
        <v>60</v>
      </c>
      <c r="AA30" s="326" t="n">
        <v>0</v>
      </c>
      <c r="AB30" s="331" t="n">
        <f aca="false">U30-T30+AX30</f>
        <v>93</v>
      </c>
      <c r="AC30" s="332" t="n">
        <f aca="false">T30-S30</f>
        <v>-62</v>
      </c>
      <c r="AD30" s="326" t="n">
        <v>138</v>
      </c>
      <c r="AE30" s="333" t="n">
        <f aca="false">IF(AD30&gt;0, U30/(AD30*24),"no data")</f>
        <v>0.981884057971014</v>
      </c>
      <c r="AF30" s="334" t="n">
        <f aca="false">IF(Q30&gt;0,Q30/24,"no data")</f>
        <v>153.833333333333</v>
      </c>
      <c r="AG30" s="333" t="n">
        <f aca="false">IF(T30&gt;0,(T30/Q30),"no data")</f>
        <v>0.855633802816901</v>
      </c>
      <c r="AH30" s="335" t="n">
        <f aca="false">(1440-((V30*W30)+(X30*Y30)+(Z30*AA30))/(V30+X30+Z30))/1440</f>
        <v>1</v>
      </c>
      <c r="AI30" s="336" t="n">
        <f aca="false">IF(T30&gt;0,(1440-((W30*V30+AR30*AS30)+(Y30*X30+AT30*AU30)+(Z30*AA30+AV30*AW30))/(V30+X30+Z30))/1440,"no data")</f>
        <v>0.900662251655629</v>
      </c>
      <c r="AJ30" s="117" t="n">
        <v>8.01</v>
      </c>
      <c r="AK30" s="121" t="n">
        <v>134.29</v>
      </c>
      <c r="AL30" s="338" t="n">
        <f aca="false">AJ30*AK30</f>
        <v>1075.6629</v>
      </c>
      <c r="AM30" s="117" t="n">
        <v>27.021</v>
      </c>
      <c r="AN30" s="119" t="n">
        <v>945</v>
      </c>
      <c r="AO30" s="339" t="n">
        <f aca="false">AM30*AN30</f>
        <v>25534.845</v>
      </c>
      <c r="AP30" s="340" t="n">
        <f aca="false">IF(T30&gt;0,((((AJ30*AK30)+(AM30*AN30))/(T30*1000))*1000000),"no data")</f>
        <v>8423.71253561253</v>
      </c>
      <c r="AQ30" s="338" t="n">
        <f aca="false">R30/24</f>
        <v>134.208333333333</v>
      </c>
      <c r="AR30" s="325" t="n">
        <v>0</v>
      </c>
      <c r="AS30" s="343" t="n">
        <v>0</v>
      </c>
      <c r="AT30" s="343" t="n">
        <v>0</v>
      </c>
      <c r="AU30" s="325" t="n">
        <v>0</v>
      </c>
      <c r="AV30" s="343" t="n">
        <v>15</v>
      </c>
      <c r="AW30" s="325" t="n">
        <v>1440</v>
      </c>
      <c r="AX30" s="325" t="n">
        <v>0</v>
      </c>
      <c r="AZ30" s="344" t="n">
        <v>1033</v>
      </c>
      <c r="BA30" s="344" t="n">
        <v>1147</v>
      </c>
      <c r="BB30" s="344" t="n">
        <v>1072</v>
      </c>
      <c r="BC30" s="344" t="n">
        <f aca="false">BA30-AZ30</f>
        <v>114</v>
      </c>
      <c r="BD30" s="344" t="n">
        <f aca="false">AP30</f>
        <v>8423.71253561253</v>
      </c>
      <c r="BE30" s="346" t="n">
        <f aca="false">BB30/24</f>
        <v>44.6666666666667</v>
      </c>
      <c r="BF30" s="358" t="n">
        <v>0</v>
      </c>
      <c r="BG30" s="306" t="n">
        <v>0</v>
      </c>
      <c r="BH30" s="349" t="n">
        <v>24</v>
      </c>
      <c r="BI30" s="359" t="n">
        <v>28</v>
      </c>
      <c r="BJ30" s="361" t="n">
        <v>24.9</v>
      </c>
      <c r="BK30" s="359" t="n">
        <v>24.2</v>
      </c>
      <c r="BL30" s="359" t="n">
        <v>999.7</v>
      </c>
      <c r="BM30" s="359" t="n">
        <v>50.08</v>
      </c>
      <c r="BN30" s="360" t="n">
        <v>0.9333</v>
      </c>
      <c r="BO30" s="359" t="n">
        <v>87.2</v>
      </c>
      <c r="BP30" s="349" t="n">
        <v>84.6</v>
      </c>
      <c r="BQ30" s="349"/>
      <c r="BR30" s="359" t="n">
        <v>12775</v>
      </c>
      <c r="BS30" s="344" t="n">
        <v>11974</v>
      </c>
      <c r="BT30" s="350" t="n">
        <f aca="false">BS30-BR30</f>
        <v>-801</v>
      </c>
      <c r="BU30" s="288" t="n">
        <f aca="false">BF30+BG30</f>
        <v>0</v>
      </c>
      <c r="BV30" s="346" t="n">
        <v>0</v>
      </c>
      <c r="BW30" s="346" t="n">
        <v>0</v>
      </c>
      <c r="BX30" s="346" t="n">
        <v>11.45</v>
      </c>
      <c r="BY30" s="346" t="n">
        <v>6.52</v>
      </c>
    </row>
    <row r="31" customFormat="false" ht="15" hidden="false" customHeight="false" outlineLevel="0" collapsed="false">
      <c r="A31" s="290"/>
      <c r="B31" s="291" t="n">
        <v>43062</v>
      </c>
      <c r="C31" s="323" t="n">
        <v>65.3</v>
      </c>
      <c r="D31" s="324" t="n">
        <v>0.511</v>
      </c>
      <c r="E31" s="326" t="n">
        <v>83</v>
      </c>
      <c r="F31" s="326" t="n">
        <v>52</v>
      </c>
      <c r="G31" s="326" t="n">
        <v>24</v>
      </c>
      <c r="H31" s="326" t="n">
        <v>0</v>
      </c>
      <c r="I31" s="326" t="n">
        <v>24</v>
      </c>
      <c r="J31" s="326" t="n">
        <v>0</v>
      </c>
      <c r="K31" s="355" t="n">
        <v>0</v>
      </c>
      <c r="L31" s="355" t="n">
        <v>0</v>
      </c>
      <c r="M31" s="355" t="n">
        <v>0</v>
      </c>
      <c r="N31" s="355" t="n">
        <v>0</v>
      </c>
      <c r="O31" s="355" t="n">
        <v>4</v>
      </c>
      <c r="P31" s="355" t="n">
        <v>0</v>
      </c>
      <c r="Q31" s="357" t="n">
        <v>3685</v>
      </c>
      <c r="R31" s="362" t="n">
        <v>3395</v>
      </c>
      <c r="S31" s="329" t="n">
        <v>3395</v>
      </c>
      <c r="T31" s="330" t="n">
        <v>3332</v>
      </c>
      <c r="U31" s="330" t="n">
        <v>3430</v>
      </c>
      <c r="V31" s="326" t="n">
        <v>43</v>
      </c>
      <c r="W31" s="326" t="n">
        <v>0</v>
      </c>
      <c r="X31" s="326" t="n">
        <v>48</v>
      </c>
      <c r="Y31" s="326" t="n">
        <v>0</v>
      </c>
      <c r="Z31" s="326" t="n">
        <v>60</v>
      </c>
      <c r="AA31" s="326" t="n">
        <v>0</v>
      </c>
      <c r="AB31" s="331" t="n">
        <f aca="false">U31-T31+AX31</f>
        <v>98</v>
      </c>
      <c r="AC31" s="332" t="n">
        <f aca="false">T31-S31</f>
        <v>-63</v>
      </c>
      <c r="AD31" s="326" t="n">
        <v>153</v>
      </c>
      <c r="AE31" s="333" t="n">
        <f aca="false">IF(AD31&gt;0, U31/(AD31*24),"no data")</f>
        <v>0.934095860566449</v>
      </c>
      <c r="AF31" s="334" t="n">
        <f aca="false">IF(Q31&gt;0,Q31/24,"no data")</f>
        <v>153.541666666667</v>
      </c>
      <c r="AG31" s="333" t="n">
        <f aca="false">IF(T31&gt;0,(T31/Q31),"no data")</f>
        <v>0.904206241519674</v>
      </c>
      <c r="AH31" s="335" t="n">
        <f aca="false">(1440-((V31*W31)+(X31*Y31)+(Z31*AA31))/(V31+X31+Z31))/1440</f>
        <v>1</v>
      </c>
      <c r="AI31" s="336" t="n">
        <f aca="false">IF(T31&gt;0,(1440-((W31*V31+AR31*AS31)+(Y31*X31+AT31*AU31)+(Z31*AA31+AV31*AW31))/(V31+X31+Z31))/1440,"no data")</f>
        <v>0.944812362030905</v>
      </c>
      <c r="AJ31" s="117" t="n">
        <v>7.9</v>
      </c>
      <c r="AK31" s="121" t="n">
        <v>134.42</v>
      </c>
      <c r="AL31" s="338" t="n">
        <f aca="false">AJ31*AK31</f>
        <v>1061.918</v>
      </c>
      <c r="AM31" s="117" t="n">
        <v>29.213</v>
      </c>
      <c r="AN31" s="119" t="n">
        <v>948</v>
      </c>
      <c r="AO31" s="339" t="n">
        <f aca="false">AM31*AN31</f>
        <v>27693.924</v>
      </c>
      <c r="AP31" s="340" t="n">
        <f aca="false">IF(T31&gt;0,((((AJ31*AK31)+(AM31*AN31))/(T31*1000))*1000000),"no data")</f>
        <v>8630.20468187275</v>
      </c>
      <c r="AQ31" s="338" t="n">
        <f aca="false">R31/24</f>
        <v>141.458333333333</v>
      </c>
      <c r="AR31" s="325" t="n">
        <v>0</v>
      </c>
      <c r="AS31" s="343" t="n">
        <v>0</v>
      </c>
      <c r="AT31" s="343" t="n">
        <v>0</v>
      </c>
      <c r="AU31" s="325" t="n">
        <v>0</v>
      </c>
      <c r="AV31" s="343" t="n">
        <v>10</v>
      </c>
      <c r="AW31" s="325" t="n">
        <v>1200</v>
      </c>
      <c r="AX31" s="325" t="n">
        <v>0</v>
      </c>
      <c r="AZ31" s="344" t="n">
        <v>1032</v>
      </c>
      <c r="BA31" s="344" t="n">
        <v>1141</v>
      </c>
      <c r="BB31" s="344" t="n">
        <v>1257</v>
      </c>
      <c r="BC31" s="344" t="n">
        <f aca="false">BA31-AZ31</f>
        <v>109</v>
      </c>
      <c r="BD31" s="344" t="n">
        <f aca="false">AP31</f>
        <v>8630.20468187275</v>
      </c>
      <c r="BE31" s="346" t="n">
        <f aca="false">BB31/24</f>
        <v>52.375</v>
      </c>
      <c r="BF31" s="358" t="n">
        <v>1.069</v>
      </c>
      <c r="BG31" s="306" t="n">
        <v>1.051</v>
      </c>
      <c r="BH31" s="363" t="n">
        <v>24</v>
      </c>
      <c r="BI31" s="349" t="n">
        <v>27.9</v>
      </c>
      <c r="BJ31" s="359" t="n">
        <v>24.6</v>
      </c>
      <c r="BK31" s="359" t="n">
        <v>24.7</v>
      </c>
      <c r="BL31" s="359" t="n">
        <v>998.04</v>
      </c>
      <c r="BM31" s="349" t="n">
        <v>50.04</v>
      </c>
      <c r="BN31" s="360" t="n">
        <v>0.9331</v>
      </c>
      <c r="BO31" s="359" t="n">
        <v>86.9</v>
      </c>
      <c r="BP31" s="349" t="n">
        <v>84.4</v>
      </c>
      <c r="BQ31" s="349"/>
      <c r="BR31" s="359" t="n">
        <v>12727</v>
      </c>
      <c r="BS31" s="344" t="n">
        <v>11965</v>
      </c>
      <c r="BT31" s="350" t="n">
        <v>0</v>
      </c>
      <c r="BU31" s="288" t="n">
        <f aca="false">BF31+BG31</f>
        <v>2.12</v>
      </c>
      <c r="BV31" s="346" t="n">
        <v>20</v>
      </c>
      <c r="BW31" s="346" t="n">
        <v>20</v>
      </c>
      <c r="BX31" s="346" t="n">
        <v>11.27</v>
      </c>
      <c r="BY31" s="346" t="n">
        <v>6.55</v>
      </c>
    </row>
    <row r="32" customFormat="false" ht="15" hidden="false" customHeight="false" outlineLevel="0" collapsed="false">
      <c r="A32" s="290"/>
      <c r="B32" s="291" t="n">
        <v>43063</v>
      </c>
      <c r="C32" s="338" t="n">
        <v>63.67</v>
      </c>
      <c r="D32" s="324" t="n">
        <v>0.5458</v>
      </c>
      <c r="E32" s="325" t="n">
        <v>80</v>
      </c>
      <c r="F32" s="325" t="n">
        <v>53</v>
      </c>
      <c r="G32" s="326" t="n">
        <v>6</v>
      </c>
      <c r="H32" s="326" t="n">
        <v>1</v>
      </c>
      <c r="I32" s="326" t="n">
        <v>6</v>
      </c>
      <c r="J32" s="326" t="n">
        <v>5</v>
      </c>
      <c r="K32" s="355" t="n">
        <v>0</v>
      </c>
      <c r="L32" s="355" t="n">
        <v>0</v>
      </c>
      <c r="M32" s="355" t="n">
        <v>0</v>
      </c>
      <c r="N32" s="355" t="n">
        <v>0</v>
      </c>
      <c r="O32" s="355" t="n">
        <v>0</v>
      </c>
      <c r="P32" s="355" t="n">
        <v>0</v>
      </c>
      <c r="Q32" s="355" t="n">
        <v>3702</v>
      </c>
      <c r="R32" s="329" t="n">
        <v>3606</v>
      </c>
      <c r="S32" s="329" t="n">
        <v>3606</v>
      </c>
      <c r="T32" s="330" t="n">
        <v>859</v>
      </c>
      <c r="U32" s="330" t="n">
        <v>884</v>
      </c>
      <c r="V32" s="326" t="n">
        <v>43</v>
      </c>
      <c r="W32" s="326" t="n">
        <v>1079</v>
      </c>
      <c r="X32" s="326" t="n">
        <v>48</v>
      </c>
      <c r="Y32" s="326" t="n">
        <v>1075</v>
      </c>
      <c r="Z32" s="326" t="n">
        <v>60</v>
      </c>
      <c r="AA32" s="326" t="n">
        <v>1076</v>
      </c>
      <c r="AB32" s="331" t="n">
        <f aca="false">U32-T32+AX32</f>
        <v>39</v>
      </c>
      <c r="AC32" s="332" t="n">
        <f aca="false">T32-S32</f>
        <v>-2747</v>
      </c>
      <c r="AD32" s="326" t="n">
        <v>151</v>
      </c>
      <c r="AE32" s="333" t="n">
        <f aca="false">IF(AD32&gt;0, U32/(AD32*24),"no data")</f>
        <v>0.2439293598234</v>
      </c>
      <c r="AF32" s="334" t="n">
        <f aca="false">IF(Q32&gt;0,Q32/24,"no data")</f>
        <v>154.25</v>
      </c>
      <c r="AG32" s="333" t="n">
        <f aca="false">IF(T32&gt;0,(T32/Q32),"no data")</f>
        <v>0.232036736898974</v>
      </c>
      <c r="AH32" s="335" t="n">
        <f aca="false">(1440-((V32*W32)+(X32*Y32)+(Z32*AA32))/(V32+X32+Z32))/1440</f>
        <v>0.252405261221486</v>
      </c>
      <c r="AI32" s="336" t="n">
        <f aca="false">IF(T32&gt;0,(1440-((W32*V32+AR32*AS32)+(Y32*X32+AT32*AU32)+(Z32*AA32+AV32*AW32))/(V32+X32+Z32))/1440,"no data")</f>
        <v>0.245157284768212</v>
      </c>
      <c r="AJ32" s="117" t="n">
        <v>1.751</v>
      </c>
      <c r="AK32" s="121" t="n">
        <v>132.45</v>
      </c>
      <c r="AL32" s="338" t="n">
        <f aca="false">AJ32*AK32</f>
        <v>231.91995</v>
      </c>
      <c r="AM32" s="117" t="n">
        <v>8.213</v>
      </c>
      <c r="AN32" s="119" t="n">
        <v>944</v>
      </c>
      <c r="AO32" s="339" t="n">
        <f aca="false">AM32*AN32</f>
        <v>7753.072</v>
      </c>
      <c r="AP32" s="340" t="n">
        <f aca="false">IF(T32&gt;0,((((AJ32*AK32)+(AM32*AN32))/(T32*1000))*1000000),"no data")</f>
        <v>9295.68329452852</v>
      </c>
      <c r="AQ32" s="338" t="n">
        <f aca="false">R32/24</f>
        <v>150.25</v>
      </c>
      <c r="AR32" s="325" t="n">
        <v>20</v>
      </c>
      <c r="AS32" s="343" t="n">
        <v>16</v>
      </c>
      <c r="AT32" s="325" t="n">
        <v>24</v>
      </c>
      <c r="AU32" s="325" t="n">
        <v>22</v>
      </c>
      <c r="AV32" s="343" t="n">
        <v>2</v>
      </c>
      <c r="AW32" s="325" t="n">
        <v>364</v>
      </c>
      <c r="AX32" s="325" t="n">
        <v>14</v>
      </c>
      <c r="AZ32" s="344" t="n">
        <v>247</v>
      </c>
      <c r="BA32" s="344" t="n">
        <v>284</v>
      </c>
      <c r="BB32" s="344" t="n">
        <v>353</v>
      </c>
      <c r="BC32" s="344" t="n">
        <f aca="false">BA32-AZ32</f>
        <v>37</v>
      </c>
      <c r="BD32" s="344" t="n">
        <f aca="false">AP32</f>
        <v>9295.68329452852</v>
      </c>
      <c r="BE32" s="346" t="n">
        <f aca="false">BB32/24</f>
        <v>14.7083333333333</v>
      </c>
      <c r="BF32" s="358" t="n">
        <v>0.421</v>
      </c>
      <c r="BG32" s="306" t="n">
        <v>0.421</v>
      </c>
      <c r="BH32" s="349" t="n">
        <v>0</v>
      </c>
      <c r="BI32" s="359" t="n">
        <v>6.95</v>
      </c>
      <c r="BJ32" s="359" t="n">
        <v>6.52</v>
      </c>
      <c r="BK32" s="359" t="n">
        <v>6.037</v>
      </c>
      <c r="BL32" s="359" t="n">
        <v>999.79</v>
      </c>
      <c r="BM32" s="359" t="n">
        <v>50.09</v>
      </c>
      <c r="BN32" s="360" t="n">
        <v>0.9333</v>
      </c>
      <c r="BO32" s="359" t="n">
        <v>83.4</v>
      </c>
      <c r="BP32" s="349" t="n">
        <v>84.38</v>
      </c>
      <c r="BQ32" s="349"/>
      <c r="BR32" s="344" t="n">
        <v>12849</v>
      </c>
      <c r="BS32" s="344" t="n">
        <v>11969</v>
      </c>
      <c r="BT32" s="350" t="n">
        <f aca="false">BS32-BR32</f>
        <v>-880</v>
      </c>
      <c r="BU32" s="288" t="n">
        <f aca="false">BF32+BG32</f>
        <v>0.842</v>
      </c>
      <c r="BV32" s="346" t="n">
        <v>5.7</v>
      </c>
      <c r="BW32" s="346" t="n">
        <v>5.7</v>
      </c>
      <c r="BX32" s="346" t="n">
        <v>0</v>
      </c>
      <c r="BY32" s="346" t="n">
        <v>0</v>
      </c>
    </row>
    <row r="33" customFormat="false" ht="15" hidden="false" customHeight="false" outlineLevel="0" collapsed="false">
      <c r="A33" s="290"/>
      <c r="B33" s="291" t="n">
        <v>43064</v>
      </c>
      <c r="C33" s="323" t="n">
        <v>61.5</v>
      </c>
      <c r="D33" s="324" t="n">
        <v>0.578</v>
      </c>
      <c r="E33" s="325" t="n">
        <v>78</v>
      </c>
      <c r="F33" s="325" t="n">
        <v>52</v>
      </c>
      <c r="G33" s="326" t="n">
        <v>0</v>
      </c>
      <c r="H33" s="326" t="n">
        <v>0</v>
      </c>
      <c r="I33" s="326" t="n">
        <v>0</v>
      </c>
      <c r="J33" s="326" t="n">
        <v>0</v>
      </c>
      <c r="K33" s="355" t="n">
        <v>24</v>
      </c>
      <c r="L33" s="355" t="n">
        <v>0</v>
      </c>
      <c r="M33" s="355" t="n">
        <v>24</v>
      </c>
      <c r="N33" s="355" t="n">
        <v>0</v>
      </c>
      <c r="O33" s="355" t="n">
        <v>0</v>
      </c>
      <c r="P33" s="355" t="n">
        <v>0</v>
      </c>
      <c r="Q33" s="355" t="n">
        <v>3696</v>
      </c>
      <c r="R33" s="329" t="n">
        <v>3636</v>
      </c>
      <c r="S33" s="329" t="n">
        <v>3636</v>
      </c>
      <c r="T33" s="330" t="n">
        <v>0</v>
      </c>
      <c r="U33" s="330" t="n">
        <v>0</v>
      </c>
      <c r="V33" s="326" t="n">
        <v>43</v>
      </c>
      <c r="W33" s="326" t="n">
        <v>1440</v>
      </c>
      <c r="X33" s="326" t="n">
        <v>48</v>
      </c>
      <c r="Y33" s="325" t="n">
        <v>1440</v>
      </c>
      <c r="Z33" s="326" t="n">
        <v>60</v>
      </c>
      <c r="AA33" s="325" t="n">
        <v>1440</v>
      </c>
      <c r="AB33" s="331" t="n">
        <f aca="false">U33-T33+AX33</f>
        <v>15</v>
      </c>
      <c r="AC33" s="332" t="n">
        <f aca="false">T33-S33</f>
        <v>-3636</v>
      </c>
      <c r="AD33" s="325" t="n">
        <v>0</v>
      </c>
      <c r="AE33" s="333" t="str">
        <f aca="false">IF(AD33&gt;0, U33/(AD33*24),"no data")</f>
        <v>no data</v>
      </c>
      <c r="AF33" s="334" t="n">
        <f aca="false">IF(Q33&gt;0,Q33/24,"no data")</f>
        <v>154</v>
      </c>
      <c r="AG33" s="333" t="str">
        <f aca="false">IF(T33&gt;0,(T33/Q33),"no data")</f>
        <v>no data</v>
      </c>
      <c r="AH33" s="335" t="n">
        <f aca="false">(1440-((V33*W33)+(X33*Y33)+(Z33*AA33))/(V33+X33+Z33))/1440</f>
        <v>0</v>
      </c>
      <c r="AI33" s="336" t="str">
        <f aca="false">IF(T33&gt;0,(1440-((W33*V33+AR33*AS33)+(Y33*X33+AT33*AU33)+(Z33*AA33+AV33*AW33))/(V33+X33+Z33))/1440,"no data")</f>
        <v>no data</v>
      </c>
      <c r="AJ33" s="117" t="n">
        <v>0</v>
      </c>
      <c r="AK33" s="121" t="n">
        <v>0</v>
      </c>
      <c r="AL33" s="338" t="n">
        <f aca="false">AJ33*AK33</f>
        <v>0</v>
      </c>
      <c r="AM33" s="117" t="n">
        <v>0</v>
      </c>
      <c r="AN33" s="119" t="n">
        <v>0</v>
      </c>
      <c r="AO33" s="339" t="n">
        <f aca="false">AM33*AN33</f>
        <v>0</v>
      </c>
      <c r="AP33" s="340" t="str">
        <f aca="false">IF(T33&gt;0,((((AJ33*AK33)+(AM33*AN33))/(T33*1000))*1000000),"no data")</f>
        <v>no data</v>
      </c>
      <c r="AQ33" s="338" t="n">
        <f aca="false">R33/24</f>
        <v>151.5</v>
      </c>
      <c r="AR33" s="325" t="n">
        <v>0</v>
      </c>
      <c r="AS33" s="343" t="n">
        <v>0</v>
      </c>
      <c r="AT33" s="343" t="n">
        <v>0</v>
      </c>
      <c r="AU33" s="325" t="n">
        <v>0</v>
      </c>
      <c r="AV33" s="343" t="n">
        <v>0</v>
      </c>
      <c r="AW33" s="325" t="n">
        <v>0</v>
      </c>
      <c r="AX33" s="325" t="n">
        <v>15</v>
      </c>
      <c r="AZ33" s="344" t="n">
        <v>0</v>
      </c>
      <c r="BA33" s="344" t="n">
        <v>0</v>
      </c>
      <c r="BB33" s="344" t="n">
        <v>0</v>
      </c>
      <c r="BC33" s="344" t="n">
        <f aca="false">BA33-AZ33</f>
        <v>0</v>
      </c>
      <c r="BD33" s="344" t="str">
        <f aca="false">AP33</f>
        <v>no data</v>
      </c>
      <c r="BE33" s="346" t="n">
        <f aca="false">BB33/24</f>
        <v>0</v>
      </c>
      <c r="BF33" s="358" t="n">
        <v>0</v>
      </c>
      <c r="BG33" s="306" t="n">
        <v>0</v>
      </c>
      <c r="BH33" s="349" t="n">
        <v>0</v>
      </c>
      <c r="BI33" s="359" t="n">
        <v>0</v>
      </c>
      <c r="BJ33" s="359" t="n">
        <v>0</v>
      </c>
      <c r="BK33" s="359" t="n">
        <v>0</v>
      </c>
      <c r="BL33" s="344" t="n">
        <v>999.7</v>
      </c>
      <c r="BM33" s="359" t="n">
        <v>50.06</v>
      </c>
      <c r="BN33" s="360" t="s">
        <v>134</v>
      </c>
      <c r="BO33" s="359" t="s">
        <v>134</v>
      </c>
      <c r="BP33" s="359" t="s">
        <v>134</v>
      </c>
      <c r="BQ33" s="359" t="s">
        <v>134</v>
      </c>
      <c r="BR33" s="359" t="s">
        <v>134</v>
      </c>
      <c r="BS33" s="359" t="s">
        <v>134</v>
      </c>
      <c r="BT33" s="350" t="e">
        <f aca="false">BS33-BR33</f>
        <v>#VALUE!</v>
      </c>
      <c r="BU33" s="288" t="n">
        <f aca="false">BF33+BG33</f>
        <v>0</v>
      </c>
      <c r="BV33" s="346" t="n">
        <v>0</v>
      </c>
      <c r="BW33" s="346" t="n">
        <v>0</v>
      </c>
      <c r="BX33" s="346" t="n">
        <v>0</v>
      </c>
      <c r="BY33" s="346" t="n">
        <v>0</v>
      </c>
    </row>
    <row r="34" customFormat="false" ht="12.75" hidden="false" customHeight="true" outlineLevel="0" collapsed="false">
      <c r="A34" s="226" t="s">
        <v>135</v>
      </c>
      <c r="B34" s="85" t="n">
        <v>43065</v>
      </c>
      <c r="C34" s="86" t="n">
        <v>65</v>
      </c>
      <c r="D34" s="214" t="n">
        <v>0.59</v>
      </c>
      <c r="E34" s="88" t="n">
        <v>80</v>
      </c>
      <c r="F34" s="88" t="n">
        <v>56</v>
      </c>
      <c r="G34" s="89" t="n">
        <v>4</v>
      </c>
      <c r="H34" s="89" t="n">
        <v>3</v>
      </c>
      <c r="I34" s="89" t="n">
        <v>4</v>
      </c>
      <c r="J34" s="89" t="n">
        <v>10</v>
      </c>
      <c r="K34" s="90" t="n">
        <v>19</v>
      </c>
      <c r="L34" s="90" t="n">
        <v>9</v>
      </c>
      <c r="M34" s="90" t="n">
        <v>17</v>
      </c>
      <c r="N34" s="90" t="n">
        <v>24</v>
      </c>
      <c r="O34" s="90" t="n">
        <v>1</v>
      </c>
      <c r="P34" s="90" t="n">
        <v>52</v>
      </c>
      <c r="Q34" s="90" t="n">
        <v>3694</v>
      </c>
      <c r="R34" s="91" t="n">
        <v>3635</v>
      </c>
      <c r="S34" s="91" t="n">
        <v>3596</v>
      </c>
      <c r="T34" s="92" t="n">
        <v>656</v>
      </c>
      <c r="U34" s="92" t="n">
        <v>682</v>
      </c>
      <c r="V34" s="89" t="n">
        <v>44</v>
      </c>
      <c r="W34" s="89" t="n">
        <v>1150</v>
      </c>
      <c r="X34" s="89" t="n">
        <v>48</v>
      </c>
      <c r="Y34" s="89" t="n">
        <v>1044</v>
      </c>
      <c r="Z34" s="89" t="n">
        <v>60</v>
      </c>
      <c r="AA34" s="88" t="n">
        <v>1163</v>
      </c>
      <c r="AB34" s="93" t="n">
        <f aca="false">U34-T34+AX34</f>
        <v>35</v>
      </c>
      <c r="AC34" s="94" t="n">
        <f aca="false">T34-S34</f>
        <v>-2940</v>
      </c>
      <c r="AD34" s="88" t="n">
        <v>156</v>
      </c>
      <c r="AE34" s="95" t="n">
        <f aca="false">IF(AD34&gt;0, U34/(AD34*24),"no data")</f>
        <v>0.18215811965812</v>
      </c>
      <c r="AF34" s="96" t="n">
        <f aca="false">IF(Q34&gt;0,Q34/24,"no data")</f>
        <v>153.916666666667</v>
      </c>
      <c r="AG34" s="95" t="n">
        <f aca="false">IF(T34&gt;0,(T34/Q34),"no data")</f>
        <v>0.177585273416351</v>
      </c>
      <c r="AH34" s="97" t="n">
        <f aca="false">(1440-((V34*W34)+(X34*Y34)+(Z34*AA34))/(V34+X34+Z34))/1440</f>
        <v>0.221070906432749</v>
      </c>
      <c r="AI34" s="98" t="n">
        <f aca="false">IF(T34&gt;0,(1440-((W34*V34+AR34*AS34)+(Y34*X34+AT34*AU34)+(Z34*AA34+AV34*AW34))/(V34+X34+Z34))/1440,"no data")</f>
        <v>0.191739766081871</v>
      </c>
      <c r="AJ34" s="117" t="n">
        <v>2.066</v>
      </c>
      <c r="AK34" s="121" t="n">
        <v>141.69</v>
      </c>
      <c r="AL34" s="101" t="n">
        <f aca="false">AJ34*AK34</f>
        <v>292.73154</v>
      </c>
      <c r="AM34" s="117" t="n">
        <v>6.82</v>
      </c>
      <c r="AN34" s="119" t="n">
        <v>944</v>
      </c>
      <c r="AO34" s="103" t="n">
        <f aca="false">AM34*AN34</f>
        <v>6438.08</v>
      </c>
      <c r="AP34" s="104" t="n">
        <f aca="false">IF(T34&gt;0,((((AJ34*AK34)+(AM34*AN34))/(T34*1000))*1000000),"no data")</f>
        <v>10260.383445122</v>
      </c>
      <c r="AQ34" s="101" t="n">
        <f aca="false">R34/24</f>
        <v>151.458333333333</v>
      </c>
      <c r="AR34" s="88" t="n">
        <v>24</v>
      </c>
      <c r="AS34" s="106" t="n">
        <v>48</v>
      </c>
      <c r="AT34" s="106" t="n">
        <v>18</v>
      </c>
      <c r="AU34" s="88" t="n">
        <v>146</v>
      </c>
      <c r="AV34" s="106" t="n">
        <v>16</v>
      </c>
      <c r="AW34" s="88" t="n">
        <v>165</v>
      </c>
      <c r="AX34" s="88" t="n">
        <v>9</v>
      </c>
      <c r="AZ34" s="107" t="n">
        <v>193</v>
      </c>
      <c r="BA34" s="107" t="n">
        <v>276</v>
      </c>
      <c r="BB34" s="107" t="n">
        <v>213</v>
      </c>
      <c r="BC34" s="107" t="n">
        <f aca="false">BA34-AZ34</f>
        <v>83</v>
      </c>
      <c r="BD34" s="107" t="n">
        <f aca="false">AP34</f>
        <v>10260.383445122</v>
      </c>
      <c r="BE34" s="232" t="n">
        <f aca="false">BB34/24</f>
        <v>8.875</v>
      </c>
      <c r="BF34" s="109" t="n">
        <v>0.192</v>
      </c>
      <c r="BG34" s="110" t="n">
        <v>0.187</v>
      </c>
      <c r="BH34" s="111" t="n">
        <v>26</v>
      </c>
      <c r="BI34" s="112" t="n">
        <v>5.55</v>
      </c>
      <c r="BJ34" s="111" t="n">
        <v>6.65</v>
      </c>
      <c r="BK34" s="111" t="n">
        <v>6.05</v>
      </c>
      <c r="BL34" s="112" t="n">
        <v>1001.04</v>
      </c>
      <c r="BM34" s="111" t="n">
        <v>50.09</v>
      </c>
      <c r="BN34" s="113" t="n">
        <v>0.9303</v>
      </c>
      <c r="BO34" s="112" t="n">
        <v>88.57</v>
      </c>
      <c r="BP34" s="111" t="n">
        <v>86</v>
      </c>
      <c r="BQ34" s="114"/>
      <c r="BR34" s="107" t="n">
        <v>12640</v>
      </c>
      <c r="BS34" s="107" t="n">
        <v>12074</v>
      </c>
      <c r="BT34" s="116" t="n">
        <f aca="false">BS34-BR34</f>
        <v>-566</v>
      </c>
      <c r="BU34" s="161" t="n">
        <f aca="false">BF34+BG34</f>
        <v>0.379</v>
      </c>
      <c r="BV34" s="108" t="n">
        <v>2.43</v>
      </c>
      <c r="BW34" s="108" t="n">
        <v>2.55</v>
      </c>
      <c r="BX34" s="108" t="n">
        <v>1.53</v>
      </c>
      <c r="BY34" s="108" t="n">
        <v>3.75</v>
      </c>
    </row>
    <row r="35" customFormat="false" ht="15" hidden="false" customHeight="false" outlineLevel="0" collapsed="false">
      <c r="A35" s="226"/>
      <c r="B35" s="85" t="n">
        <v>43066</v>
      </c>
      <c r="C35" s="86" t="n">
        <v>64.8</v>
      </c>
      <c r="D35" s="214" t="n">
        <v>0.618</v>
      </c>
      <c r="E35" s="88" t="n">
        <v>80</v>
      </c>
      <c r="F35" s="88" t="n">
        <v>53</v>
      </c>
      <c r="G35" s="89" t="n">
        <v>24</v>
      </c>
      <c r="H35" s="89" t="n">
        <v>0</v>
      </c>
      <c r="I35" s="89" t="n">
        <v>24</v>
      </c>
      <c r="J35" s="89" t="n">
        <v>0</v>
      </c>
      <c r="K35" s="90" t="n">
        <v>0</v>
      </c>
      <c r="L35" s="90" t="n">
        <v>0</v>
      </c>
      <c r="M35" s="90" t="n">
        <v>0</v>
      </c>
      <c r="N35" s="90" t="n">
        <v>0</v>
      </c>
      <c r="O35" s="90" t="n">
        <v>11</v>
      </c>
      <c r="P35" s="90" t="n">
        <v>6</v>
      </c>
      <c r="Q35" s="90" t="n">
        <v>3693</v>
      </c>
      <c r="R35" s="91" t="n">
        <v>3560</v>
      </c>
      <c r="S35" s="91" t="n">
        <v>3403</v>
      </c>
      <c r="T35" s="92" t="n">
        <v>3374</v>
      </c>
      <c r="U35" s="92" t="n">
        <v>3474</v>
      </c>
      <c r="V35" s="89" t="n">
        <v>45</v>
      </c>
      <c r="W35" s="89" t="n">
        <v>0</v>
      </c>
      <c r="X35" s="89" t="n">
        <v>48</v>
      </c>
      <c r="Y35" s="89" t="n">
        <v>0</v>
      </c>
      <c r="Z35" s="89" t="n">
        <v>60</v>
      </c>
      <c r="AA35" s="88" t="n">
        <v>0</v>
      </c>
      <c r="AB35" s="93" t="n">
        <f aca="false">U35-T35+AX35</f>
        <v>100</v>
      </c>
      <c r="AC35" s="94" t="n">
        <f aca="false">T35-S35</f>
        <v>-29</v>
      </c>
      <c r="AD35" s="88" t="n">
        <v>157</v>
      </c>
      <c r="AE35" s="95" t="n">
        <f aca="false">IF(AD35&gt;0, U35/(AD35*24),"no data")</f>
        <v>0.921974522292994</v>
      </c>
      <c r="AF35" s="96" t="n">
        <f aca="false">IF(Q35&gt;0,Q35/24,"no data")</f>
        <v>153.875</v>
      </c>
      <c r="AG35" s="95" t="n">
        <f aca="false">IF(T35&gt;0,(T35/Q35),"no data")</f>
        <v>0.913620362848632</v>
      </c>
      <c r="AH35" s="97" t="n">
        <f aca="false">(1440-((V35*W35)+(X35*Y35)+(Z35*AA35))/(V35+X35+Z35))/1440</f>
        <v>1</v>
      </c>
      <c r="AI35" s="98" t="n">
        <f aca="false">IF(T35&gt;0,(1440-((W35*V35+AR35*AS35)+(Y35*X35+AT35*AU35)+(Z35*AA35+AV35*AW35))/(V35+X35+Z35))/1440,"no data")</f>
        <v>0.947303921568627</v>
      </c>
      <c r="AJ35" s="117" t="n">
        <v>8.285</v>
      </c>
      <c r="AK35" s="121" t="n">
        <v>136.69</v>
      </c>
      <c r="AL35" s="101" t="n">
        <f aca="false">AJ35*AK35</f>
        <v>1132.47665</v>
      </c>
      <c r="AM35" s="117" t="n">
        <v>29.715</v>
      </c>
      <c r="AN35" s="119" t="n">
        <v>943</v>
      </c>
      <c r="AO35" s="103" t="n">
        <f aca="false">AM35*AN35</f>
        <v>28021.245</v>
      </c>
      <c r="AP35" s="104" t="n">
        <f aca="false">IF(T35&gt;0,((((AJ35*AK35)+(AM35*AN35))/(T35*1000))*1000000),"no data")</f>
        <v>8640.69995554238</v>
      </c>
      <c r="AQ35" s="101" t="n">
        <f aca="false">R35/24</f>
        <v>148.333333333333</v>
      </c>
      <c r="AR35" s="88" t="n">
        <v>0</v>
      </c>
      <c r="AS35" s="106" t="n">
        <v>0</v>
      </c>
      <c r="AT35" s="106" t="n">
        <v>0</v>
      </c>
      <c r="AU35" s="88" t="n">
        <v>0</v>
      </c>
      <c r="AV35" s="106" t="n">
        <v>15</v>
      </c>
      <c r="AW35" s="88" t="n">
        <v>774</v>
      </c>
      <c r="AX35" s="88" t="n">
        <v>0</v>
      </c>
      <c r="AZ35" s="107" t="n">
        <v>1083</v>
      </c>
      <c r="BA35" s="107" t="n">
        <v>1151</v>
      </c>
      <c r="BB35" s="107" t="n">
        <v>1240</v>
      </c>
      <c r="BC35" s="107" t="n">
        <f aca="false">BA35-AZ35</f>
        <v>68</v>
      </c>
      <c r="BD35" s="107" t="n">
        <f aca="false">AP35</f>
        <v>8640.69995554238</v>
      </c>
      <c r="BE35" s="232" t="n">
        <f aca="false">BB35/24</f>
        <v>51.6666666666667</v>
      </c>
      <c r="BF35" s="109" t="n">
        <v>1.069</v>
      </c>
      <c r="BG35" s="110" t="n">
        <v>1.059</v>
      </c>
      <c r="BH35" s="111" t="n">
        <v>26</v>
      </c>
      <c r="BI35" s="111" t="n">
        <v>28.69</v>
      </c>
      <c r="BJ35" s="112" t="n">
        <v>24.77</v>
      </c>
      <c r="BK35" s="111" t="n">
        <v>24.85</v>
      </c>
      <c r="BL35" s="112" t="n">
        <v>998.71</v>
      </c>
      <c r="BM35" s="111" t="n">
        <v>50.09</v>
      </c>
      <c r="BN35" s="113" t="n">
        <v>0.9324</v>
      </c>
      <c r="BO35" s="107" t="n">
        <v>91.16</v>
      </c>
      <c r="BP35" s="111" t="n">
        <v>85.74</v>
      </c>
      <c r="BQ35" s="114"/>
      <c r="BR35" s="107" t="n">
        <v>12453</v>
      </c>
      <c r="BS35" s="107" t="n">
        <v>11910</v>
      </c>
      <c r="BT35" s="116" t="n">
        <f aca="false">BS35-BR35</f>
        <v>-543</v>
      </c>
      <c r="BU35" s="161" t="n">
        <f aca="false">BF35+BG35</f>
        <v>2.128</v>
      </c>
      <c r="BV35" s="108" t="n">
        <v>11.25</v>
      </c>
      <c r="BW35" s="108" t="n">
        <v>11.17</v>
      </c>
      <c r="BX35" s="108" t="n">
        <v>15.5</v>
      </c>
      <c r="BY35" s="108" t="n">
        <v>4.63</v>
      </c>
    </row>
    <row r="36" customFormat="false" ht="15" hidden="false" customHeight="false" outlineLevel="0" collapsed="false">
      <c r="A36" s="226"/>
      <c r="B36" s="85" t="n">
        <v>43067</v>
      </c>
      <c r="C36" s="86" t="n">
        <v>66.1</v>
      </c>
      <c r="D36" s="214" t="n">
        <v>0.566</v>
      </c>
      <c r="E36" s="88" t="n">
        <v>82</v>
      </c>
      <c r="F36" s="88" t="n">
        <v>55</v>
      </c>
      <c r="G36" s="89" t="n">
        <v>24</v>
      </c>
      <c r="H36" s="89" t="n">
        <v>0</v>
      </c>
      <c r="I36" s="89" t="n">
        <v>24</v>
      </c>
      <c r="J36" s="89" t="n">
        <v>0</v>
      </c>
      <c r="K36" s="90" t="n">
        <v>0</v>
      </c>
      <c r="L36" s="90" t="n">
        <v>0</v>
      </c>
      <c r="M36" s="90" t="n">
        <v>0</v>
      </c>
      <c r="N36" s="90" t="n">
        <v>0</v>
      </c>
      <c r="O36" s="90" t="n">
        <v>24</v>
      </c>
      <c r="P36" s="90" t="n">
        <v>0</v>
      </c>
      <c r="Q36" s="90" t="n">
        <v>3690</v>
      </c>
      <c r="R36" s="91" t="n">
        <v>3662</v>
      </c>
      <c r="S36" s="91" t="n">
        <v>3662</v>
      </c>
      <c r="T36" s="92" t="n">
        <v>3593</v>
      </c>
      <c r="U36" s="92" t="n">
        <v>3703</v>
      </c>
      <c r="V36" s="89" t="n">
        <v>45</v>
      </c>
      <c r="W36" s="89" t="n">
        <v>0</v>
      </c>
      <c r="X36" s="89" t="n">
        <v>47</v>
      </c>
      <c r="Y36" s="89" t="n">
        <v>0</v>
      </c>
      <c r="Z36" s="89" t="n">
        <v>62</v>
      </c>
      <c r="AA36" s="88" t="n">
        <v>0</v>
      </c>
      <c r="AB36" s="93" t="n">
        <f aca="false">U36-T36+AX36</f>
        <v>110</v>
      </c>
      <c r="AC36" s="94" t="n">
        <f aca="false">T36-S36</f>
        <v>-69</v>
      </c>
      <c r="AD36" s="88" t="n">
        <v>157</v>
      </c>
      <c r="AE36" s="95" t="n">
        <f aca="false">IF(AD36&gt;0, U36/(AD36*24),"no data")</f>
        <v>0.982749469214437</v>
      </c>
      <c r="AF36" s="96" t="n">
        <f aca="false">IF(Q36&gt;0,Q36/24,"no data")</f>
        <v>153.75</v>
      </c>
      <c r="AG36" s="95" t="n">
        <f aca="false">IF(T36&gt;0,(T36/Q36),"no data")</f>
        <v>0.973712737127371</v>
      </c>
      <c r="AH36" s="97" t="n">
        <f aca="false">(1440-((V36*W36)+(X36*Y36)+(Z36*AA36))/(V36+X36+Z36))/1440</f>
        <v>1</v>
      </c>
      <c r="AI36" s="98" t="n">
        <f aca="false">IF(T36&gt;0,(1440-((W36*V36+AR36*AS36)+(Y36*X36+AT36*AU36)+(Z36*AA36+AV36*AW36))/(V36+X36+Z36))/1440,"no data")</f>
        <v>1</v>
      </c>
      <c r="AJ36" s="117" t="n">
        <v>8.376</v>
      </c>
      <c r="AK36" s="121" t="n">
        <v>134.51</v>
      </c>
      <c r="AL36" s="101" t="n">
        <f aca="false">AJ36*AK36</f>
        <v>1126.65576</v>
      </c>
      <c r="AM36" s="117" t="n">
        <v>31.915</v>
      </c>
      <c r="AN36" s="119" t="n">
        <v>946</v>
      </c>
      <c r="AO36" s="103" t="n">
        <f aca="false">AM36*AN36</f>
        <v>30191.59</v>
      </c>
      <c r="AP36" s="104" t="n">
        <f aca="false">IF(T36&gt;0,((((AJ36*AK36)+(AM36*AN36))/(T36*1000))*1000000),"no data")</f>
        <v>8716.46138602839</v>
      </c>
      <c r="AQ36" s="101" t="n">
        <f aca="false">R36/24</f>
        <v>152.583333333333</v>
      </c>
      <c r="AR36" s="88" t="n">
        <v>0</v>
      </c>
      <c r="AS36" s="106" t="n">
        <v>0</v>
      </c>
      <c r="AT36" s="106" t="n">
        <v>0</v>
      </c>
      <c r="AU36" s="88" t="n">
        <v>0</v>
      </c>
      <c r="AV36" s="106" t="n">
        <v>0</v>
      </c>
      <c r="AW36" s="88" t="n">
        <v>0</v>
      </c>
      <c r="AX36" s="88" t="n">
        <v>0</v>
      </c>
      <c r="AZ36" s="107" t="n">
        <v>1081</v>
      </c>
      <c r="BA36" s="107" t="n">
        <v>1138</v>
      </c>
      <c r="BB36" s="107" t="n">
        <v>1484</v>
      </c>
      <c r="BC36" s="107" t="n">
        <f aca="false">BA36-AZ36</f>
        <v>57</v>
      </c>
      <c r="BD36" s="107" t="n">
        <f aca="false">AP36</f>
        <v>8716.46138602839</v>
      </c>
      <c r="BE36" s="232" t="n">
        <f aca="false">BB36/24</f>
        <v>61.8333333333333</v>
      </c>
      <c r="BF36" s="109" t="n">
        <v>2.291</v>
      </c>
      <c r="BG36" s="110" t="n">
        <v>2.288</v>
      </c>
      <c r="BH36" s="111" t="n">
        <v>26</v>
      </c>
      <c r="BI36" s="112" t="n">
        <v>28.64</v>
      </c>
      <c r="BJ36" s="111" t="n">
        <v>24.97</v>
      </c>
      <c r="BK36" s="111" t="n">
        <v>24.36</v>
      </c>
      <c r="BL36" s="112" t="n">
        <v>995.1</v>
      </c>
      <c r="BM36" s="111" t="n">
        <v>50.07</v>
      </c>
      <c r="BN36" s="113" t="n">
        <v>0.9331</v>
      </c>
      <c r="BO36" s="112" t="n">
        <v>91.49</v>
      </c>
      <c r="BP36" s="111" t="n">
        <v>85.38</v>
      </c>
      <c r="BQ36" s="114"/>
      <c r="BR36" s="107" t="n">
        <v>12456</v>
      </c>
      <c r="BS36" s="107" t="n">
        <v>12072</v>
      </c>
      <c r="BT36" s="116" t="n">
        <f aca="false">BS36-BR36</f>
        <v>-384</v>
      </c>
      <c r="BU36" s="161" t="n">
        <f aca="false">BF36+BG36</f>
        <v>4.579</v>
      </c>
      <c r="BV36" s="108" t="n">
        <v>24</v>
      </c>
      <c r="BW36" s="108" t="n">
        <v>24</v>
      </c>
      <c r="BX36" s="108" t="n">
        <v>15.8</v>
      </c>
      <c r="BY36" s="108" t="n">
        <v>4.25</v>
      </c>
    </row>
    <row r="37" customFormat="false" ht="15" hidden="false" customHeight="false" outlineLevel="0" collapsed="false">
      <c r="A37" s="226"/>
      <c r="B37" s="85" t="n">
        <v>43068</v>
      </c>
      <c r="C37" s="86" t="n">
        <v>66.95</v>
      </c>
      <c r="D37" s="214" t="n">
        <v>0.5547</v>
      </c>
      <c r="E37" s="88" t="n">
        <v>81</v>
      </c>
      <c r="F37" s="88" t="n">
        <v>56</v>
      </c>
      <c r="G37" s="89" t="n">
        <v>24</v>
      </c>
      <c r="H37" s="89" t="n">
        <v>0</v>
      </c>
      <c r="I37" s="89" t="n">
        <v>24</v>
      </c>
      <c r="J37" s="89" t="n">
        <v>0</v>
      </c>
      <c r="K37" s="90" t="n">
        <v>0</v>
      </c>
      <c r="L37" s="90" t="n">
        <v>0</v>
      </c>
      <c r="M37" s="90" t="n">
        <v>0</v>
      </c>
      <c r="N37" s="90" t="n">
        <v>0</v>
      </c>
      <c r="O37" s="90" t="n">
        <v>24</v>
      </c>
      <c r="P37" s="90" t="n">
        <v>0</v>
      </c>
      <c r="Q37" s="90" t="n">
        <v>3687</v>
      </c>
      <c r="R37" s="91" t="n">
        <v>3674</v>
      </c>
      <c r="S37" s="91" t="n">
        <v>3674</v>
      </c>
      <c r="T37" s="92" t="n">
        <v>3620</v>
      </c>
      <c r="U37" s="92" t="n">
        <v>3729</v>
      </c>
      <c r="V37" s="89" t="n">
        <v>46</v>
      </c>
      <c r="W37" s="89" t="n">
        <v>0</v>
      </c>
      <c r="X37" s="89" t="n">
        <v>48</v>
      </c>
      <c r="Y37" s="89" t="n">
        <v>0</v>
      </c>
      <c r="Z37" s="89" t="n">
        <v>62</v>
      </c>
      <c r="AA37" s="88" t="n">
        <v>0</v>
      </c>
      <c r="AB37" s="93" t="n">
        <f aca="false">U37-T37+AX37</f>
        <v>109</v>
      </c>
      <c r="AC37" s="94" t="n">
        <f aca="false">T37-S37</f>
        <v>-54</v>
      </c>
      <c r="AD37" s="88" t="n">
        <v>161</v>
      </c>
      <c r="AE37" s="95" t="n">
        <f aca="false">IF(AD37&gt;0, U37/(AD37*24),"no data")</f>
        <v>0.965062111801242</v>
      </c>
      <c r="AF37" s="96" t="n">
        <f aca="false">IF(Q37&gt;0,Q37/24,"no data")</f>
        <v>153.625</v>
      </c>
      <c r="AG37" s="95" t="n">
        <f aca="false">IF(T37&gt;0,(T37/Q37),"no data")</f>
        <v>0.981828044480608</v>
      </c>
      <c r="AH37" s="97" t="n">
        <f aca="false">(1440-((V37*W37)+(X37*Y37)+(Z37*AA37))/(V37+X37+Z37))/1440</f>
        <v>1</v>
      </c>
      <c r="AI37" s="98" t="n">
        <f aca="false">IF(T37&gt;0,(1440-((W37*V37+AR37*AS37)+(Y37*X37+AT37*AU37)+(Z37*AA37+AV37*AW37))/(V37+X37+Z37))/1440,"no data")</f>
        <v>1</v>
      </c>
      <c r="AJ37" s="117" t="n">
        <v>8.425</v>
      </c>
      <c r="AK37" s="121" t="n">
        <v>133.98</v>
      </c>
      <c r="AL37" s="101" t="n">
        <f aca="false">AJ37*AK37</f>
        <v>1128.7815</v>
      </c>
      <c r="AM37" s="117" t="n">
        <v>32.059</v>
      </c>
      <c r="AN37" s="119" t="n">
        <v>951</v>
      </c>
      <c r="AO37" s="103" t="n">
        <f aca="false">AM37*AN37</f>
        <v>30488.109</v>
      </c>
      <c r="AP37" s="104" t="n">
        <f aca="false">IF(T37&gt;0,((((AJ37*AK37)+(AM37*AN37))/(T37*1000))*1000000),"no data")</f>
        <v>8733.9476519337</v>
      </c>
      <c r="AQ37" s="101" t="n">
        <f aca="false">R37/24</f>
        <v>153.083333333333</v>
      </c>
      <c r="AR37" s="88" t="n">
        <v>0</v>
      </c>
      <c r="AS37" s="106" t="n">
        <v>0</v>
      </c>
      <c r="AT37" s="106" t="n">
        <v>0</v>
      </c>
      <c r="AU37" s="88" t="n">
        <v>0</v>
      </c>
      <c r="AV37" s="106" t="n">
        <v>0</v>
      </c>
      <c r="AW37" s="88" t="n">
        <v>0</v>
      </c>
      <c r="AX37" s="88" t="n">
        <v>0</v>
      </c>
      <c r="AZ37" s="107" t="n">
        <v>1098</v>
      </c>
      <c r="BA37" s="107" t="n">
        <v>1139</v>
      </c>
      <c r="BB37" s="107" t="n">
        <v>1492</v>
      </c>
      <c r="BC37" s="107" t="n">
        <f aca="false">BA37-AZ37</f>
        <v>41</v>
      </c>
      <c r="BD37" s="107" t="n">
        <f aca="false">AP37</f>
        <v>8733.9476519337</v>
      </c>
      <c r="BE37" s="232" t="n">
        <f aca="false">BB37/24</f>
        <v>62.1666666666667</v>
      </c>
      <c r="BF37" s="109" t="n">
        <v>2.32</v>
      </c>
      <c r="BG37" s="110" t="n">
        <v>2.32</v>
      </c>
      <c r="BH37" s="111" t="n">
        <v>27.25</v>
      </c>
      <c r="BI37" s="112" t="n">
        <v>28.85</v>
      </c>
      <c r="BJ37" s="111" t="n">
        <v>25.17</v>
      </c>
      <c r="BK37" s="111" t="n">
        <v>24.39</v>
      </c>
      <c r="BL37" s="112" t="n">
        <v>997.4</v>
      </c>
      <c r="BM37" s="111" t="n">
        <v>50.01</v>
      </c>
      <c r="BN37" s="122" t="n">
        <v>0.9334</v>
      </c>
      <c r="BO37" s="111" t="n">
        <v>93.18</v>
      </c>
      <c r="BP37" s="111" t="n">
        <v>85.21</v>
      </c>
      <c r="BQ37" s="114"/>
      <c r="BR37" s="107" t="n">
        <v>12356</v>
      </c>
      <c r="BS37" s="107" t="n">
        <v>12130</v>
      </c>
      <c r="BT37" s="116" t="n">
        <f aca="false">BS37-BR37</f>
        <v>-226</v>
      </c>
      <c r="BU37" s="161" t="n">
        <f aca="false">BF37+BG37</f>
        <v>4.64</v>
      </c>
      <c r="BV37" s="108" t="n">
        <v>24</v>
      </c>
      <c r="BW37" s="108" t="n">
        <v>24</v>
      </c>
      <c r="BX37" s="108" t="n">
        <v>19.35</v>
      </c>
      <c r="BY37" s="108" t="n">
        <v>6.35</v>
      </c>
    </row>
    <row r="38" customFormat="false" ht="15" hidden="false" customHeight="false" outlineLevel="0" collapsed="false">
      <c r="A38" s="226"/>
      <c r="B38" s="85" t="n">
        <v>43069</v>
      </c>
      <c r="C38" s="86" t="n">
        <v>66.58</v>
      </c>
      <c r="D38" s="214" t="n">
        <v>0.5437</v>
      </c>
      <c r="E38" s="88" t="n">
        <v>80</v>
      </c>
      <c r="F38" s="88" t="n">
        <v>58</v>
      </c>
      <c r="G38" s="89" t="n">
        <v>15</v>
      </c>
      <c r="H38" s="89" t="n">
        <v>22</v>
      </c>
      <c r="I38" s="89" t="n">
        <v>19</v>
      </c>
      <c r="J38" s="89" t="n">
        <v>34</v>
      </c>
      <c r="K38" s="90" t="n">
        <v>0</v>
      </c>
      <c r="L38" s="90" t="n">
        <v>0</v>
      </c>
      <c r="M38" s="90" t="n">
        <v>0</v>
      </c>
      <c r="N38" s="90" t="n">
        <v>0</v>
      </c>
      <c r="O38" s="90" t="n">
        <v>4</v>
      </c>
      <c r="P38" s="90" t="n">
        <v>30</v>
      </c>
      <c r="Q38" s="90" t="n">
        <v>3690</v>
      </c>
      <c r="R38" s="91" t="n">
        <v>3241</v>
      </c>
      <c r="S38" s="91" t="n">
        <v>3241</v>
      </c>
      <c r="T38" s="92" t="n">
        <v>2515</v>
      </c>
      <c r="U38" s="92" t="n">
        <v>2591</v>
      </c>
      <c r="V38" s="89" t="n">
        <v>45</v>
      </c>
      <c r="W38" s="89" t="n">
        <v>453</v>
      </c>
      <c r="X38" s="89" t="n">
        <v>48</v>
      </c>
      <c r="Y38" s="89" t="n">
        <v>248</v>
      </c>
      <c r="Z38" s="89" t="n">
        <v>62</v>
      </c>
      <c r="AA38" s="88" t="n">
        <v>249</v>
      </c>
      <c r="AB38" s="93" t="n">
        <f aca="false">U38-T38+AX38</f>
        <v>80</v>
      </c>
      <c r="AC38" s="94" t="n">
        <f aca="false">T38-S38</f>
        <v>-726</v>
      </c>
      <c r="AD38" s="88" t="n">
        <v>154</v>
      </c>
      <c r="AE38" s="95" t="n">
        <f aca="false">IF(AD38&gt;0, U38/(AD38*24),"no data")</f>
        <v>0.701028138528138</v>
      </c>
      <c r="AF38" s="96" t="n">
        <f aca="false">IF(Q38&gt;0,Q38/24,"no data")</f>
        <v>153.75</v>
      </c>
      <c r="AG38" s="95" t="n">
        <f aca="false">IF(T38&gt;0,(T38/Q38),"no data")</f>
        <v>0.681571815718157</v>
      </c>
      <c r="AH38" s="97" t="n">
        <f aca="false">(1440-((V38*W38)+(X38*Y38)+(Z38*AA38))/(V38+X38+Z38))/1440</f>
        <v>0.78616935483871</v>
      </c>
      <c r="AI38" s="98" t="n">
        <f aca="false">IF(T38&gt;0,(1440-((W38*V38+AR38*AS38)+(Y38*X38+AT38*AU38)+(Z38*AA38+AV38*AW38))/(V38+X38+Z38))/1440,"no data")</f>
        <v>0.700524193548387</v>
      </c>
      <c r="AJ38" s="117" t="n">
        <v>7.717</v>
      </c>
      <c r="AK38" s="121" t="n">
        <v>132.58</v>
      </c>
      <c r="AL38" s="101" t="n">
        <f aca="false">AJ38*AK38</f>
        <v>1023.11986</v>
      </c>
      <c r="AM38" s="117" t="n">
        <v>22.65</v>
      </c>
      <c r="AN38" s="119" t="n">
        <v>947</v>
      </c>
      <c r="AO38" s="103" t="n">
        <f aca="false">AM38*AN38</f>
        <v>21449.55</v>
      </c>
      <c r="AP38" s="104" t="n">
        <f aca="false">IF(T38&gt;0,((((AJ38*AK38)+(AM38*AN38))/(T38*1000))*1000000),"no data")</f>
        <v>8935.45521272366</v>
      </c>
      <c r="AQ38" s="101" t="n">
        <f aca="false">R38/24</f>
        <v>135.041666666667</v>
      </c>
      <c r="AR38" s="88" t="n">
        <v>18</v>
      </c>
      <c r="AS38" s="106" t="n">
        <v>70</v>
      </c>
      <c r="AT38" s="106" t="n">
        <v>21</v>
      </c>
      <c r="AU38" s="88" t="n">
        <v>17</v>
      </c>
      <c r="AV38" s="106" t="n">
        <v>19</v>
      </c>
      <c r="AW38" s="88" t="n">
        <v>921</v>
      </c>
      <c r="AX38" s="88" t="n">
        <v>4</v>
      </c>
      <c r="AZ38" s="107" t="n">
        <v>721</v>
      </c>
      <c r="BA38" s="107" t="n">
        <v>933</v>
      </c>
      <c r="BB38" s="107" t="n">
        <v>937</v>
      </c>
      <c r="BC38" s="107" t="n">
        <f aca="false">BA38-AZ38</f>
        <v>212</v>
      </c>
      <c r="BD38" s="107" t="n">
        <f aca="false">AP38</f>
        <v>8935.45521272366</v>
      </c>
      <c r="BE38" s="232" t="n">
        <f aca="false">BB38/24</f>
        <v>39.0416666666667</v>
      </c>
      <c r="BF38" s="109" t="n">
        <v>0.427</v>
      </c>
      <c r="BG38" s="110" t="n">
        <v>1.177</v>
      </c>
      <c r="BH38" s="111" t="n">
        <v>28</v>
      </c>
      <c r="BI38" s="112" t="n">
        <v>19.3</v>
      </c>
      <c r="BJ38" s="112" t="n">
        <v>20.23</v>
      </c>
      <c r="BK38" s="112" t="n">
        <v>21.89</v>
      </c>
      <c r="BL38" s="112" t="n">
        <v>998.25</v>
      </c>
      <c r="BM38" s="111" t="n">
        <v>50.07</v>
      </c>
      <c r="BN38" s="113" t="n">
        <v>0.9351</v>
      </c>
      <c r="BO38" s="108" t="n">
        <v>95.11</v>
      </c>
      <c r="BP38" s="108" t="n">
        <v>84.88</v>
      </c>
      <c r="BQ38" s="114"/>
      <c r="BR38" s="107" t="n">
        <v>12322</v>
      </c>
      <c r="BS38" s="107" t="n">
        <v>12073</v>
      </c>
      <c r="BT38" s="116" t="n">
        <f aca="false">BS38-BR38</f>
        <v>-249</v>
      </c>
      <c r="BU38" s="161" t="n">
        <f aca="false">BF38+BG38</f>
        <v>1.604</v>
      </c>
      <c r="BV38" s="108" t="n">
        <v>6.55</v>
      </c>
      <c r="BW38" s="108" t="n">
        <v>18.73</v>
      </c>
      <c r="BX38" s="108" t="n">
        <v>10.9</v>
      </c>
      <c r="BY38" s="108" t="n">
        <v>9.65</v>
      </c>
    </row>
    <row r="39" customFormat="false" ht="15" hidden="false" customHeight="false" outlineLevel="0" collapsed="false">
      <c r="A39" s="226"/>
      <c r="B39" s="85" t="n">
        <v>43070</v>
      </c>
      <c r="C39" s="86"/>
      <c r="D39" s="214"/>
      <c r="E39" s="88"/>
      <c r="F39" s="88"/>
      <c r="G39" s="89"/>
      <c r="H39" s="89"/>
      <c r="I39" s="89"/>
      <c r="J39" s="89"/>
      <c r="K39" s="90"/>
      <c r="L39" s="90"/>
      <c r="M39" s="90"/>
      <c r="N39" s="90"/>
      <c r="O39" s="90"/>
      <c r="P39" s="90"/>
      <c r="Q39" s="90"/>
      <c r="R39" s="91"/>
      <c r="S39" s="91"/>
      <c r="T39" s="92"/>
      <c r="U39" s="92"/>
      <c r="V39" s="89"/>
      <c r="W39" s="89"/>
      <c r="X39" s="89"/>
      <c r="Y39" s="89"/>
      <c r="Z39" s="89"/>
      <c r="AA39" s="88"/>
      <c r="AB39" s="93" t="n">
        <f aca="false">U39-T39+AX39</f>
        <v>0</v>
      </c>
      <c r="AC39" s="94" t="n">
        <f aca="false">T39-S39</f>
        <v>0</v>
      </c>
      <c r="AD39" s="88"/>
      <c r="AE39" s="95" t="str">
        <f aca="false">IF(AD39&gt;0, U39/(AD39*24),"no data")</f>
        <v>no data</v>
      </c>
      <c r="AF39" s="96" t="str">
        <f aca="false">IF(Q39&gt;0,Q39/24,"no data")</f>
        <v>no data</v>
      </c>
      <c r="AG39" s="95" t="str">
        <f aca="false">IF(T39&gt;0,(T39/Q39),"no data")</f>
        <v>no data</v>
      </c>
      <c r="AH39" s="97" t="e">
        <f aca="false">(1440-((V39*W39)+(X39*Y39)+(Z39*AA39))/(V39+X39+Z39))/1440</f>
        <v>#DIV/0!</v>
      </c>
      <c r="AI39" s="98" t="str">
        <f aca="false">IF(T39&gt;0,(1440-((W39*V39+AR39*AS39)+(Y39*X39+AT39*AU39)+(Z39*AA39+AV39*AW39))/(V39+X39+Z39))/1440,"no data")</f>
        <v>no data</v>
      </c>
      <c r="AJ39" s="110"/>
      <c r="AK39" s="101"/>
      <c r="AL39" s="101" t="n">
        <f aca="false">AJ39*AK39</f>
        <v>0</v>
      </c>
      <c r="AM39" s="110"/>
      <c r="AN39" s="88"/>
      <c r="AO39" s="103" t="n">
        <f aca="false">AM39*AN39</f>
        <v>0</v>
      </c>
      <c r="AP39" s="104" t="str">
        <f aca="false">IF(T39&gt;0,((((AJ39*AK39)+(AM39*AN39))/(T39*1000))*1000000),"no data")</f>
        <v>no data</v>
      </c>
      <c r="AQ39" s="101" t="n">
        <f aca="false">R39/24</f>
        <v>0</v>
      </c>
      <c r="AR39" s="88"/>
      <c r="AS39" s="106"/>
      <c r="AT39" s="106"/>
      <c r="AU39" s="88"/>
      <c r="AV39" s="106"/>
      <c r="AW39" s="88"/>
      <c r="AX39" s="88"/>
      <c r="AZ39" s="107"/>
      <c r="BA39" s="107"/>
      <c r="BB39" s="107"/>
      <c r="BC39" s="107" t="n">
        <f aca="false">BA39-AZ39</f>
        <v>0</v>
      </c>
      <c r="BD39" s="107" t="str">
        <f aca="false">AP39</f>
        <v>no data</v>
      </c>
      <c r="BE39" s="232" t="n">
        <f aca="false">BB39/24</f>
        <v>0</v>
      </c>
      <c r="BF39" s="109"/>
      <c r="BG39" s="110"/>
      <c r="BH39" s="111"/>
      <c r="BI39" s="112"/>
      <c r="BJ39" s="112"/>
      <c r="BK39" s="112"/>
      <c r="BL39" s="112"/>
      <c r="BM39" s="111"/>
      <c r="BN39" s="113"/>
      <c r="BO39" s="108"/>
      <c r="BP39" s="108"/>
      <c r="BQ39" s="114"/>
      <c r="BR39" s="107"/>
      <c r="BS39" s="107"/>
      <c r="BT39" s="116" t="n">
        <f aca="false">BS39-BR39</f>
        <v>0</v>
      </c>
      <c r="BU39" s="161" t="n">
        <f aca="false">BF39+BG39</f>
        <v>0</v>
      </c>
      <c r="BV39" s="108"/>
      <c r="BW39" s="108"/>
      <c r="BX39" s="108"/>
      <c r="BY39" s="108"/>
    </row>
    <row r="40" customFormat="false" ht="15" hidden="false" customHeight="false" outlineLevel="0" collapsed="false">
      <c r="A40" s="226"/>
      <c r="B40" s="85" t="n">
        <v>43071</v>
      </c>
      <c r="C40" s="86"/>
      <c r="D40" s="214"/>
      <c r="E40" s="88"/>
      <c r="F40" s="88"/>
      <c r="G40" s="89"/>
      <c r="H40" s="89"/>
      <c r="I40" s="89"/>
      <c r="J40" s="89"/>
      <c r="K40" s="90"/>
      <c r="L40" s="90"/>
      <c r="M40" s="90"/>
      <c r="N40" s="90"/>
      <c r="O40" s="90"/>
      <c r="P40" s="90"/>
      <c r="Q40" s="90"/>
      <c r="R40" s="91"/>
      <c r="S40" s="91"/>
      <c r="T40" s="92"/>
      <c r="U40" s="92"/>
      <c r="V40" s="89"/>
      <c r="W40" s="89"/>
      <c r="X40" s="89"/>
      <c r="Y40" s="89"/>
      <c r="Z40" s="89"/>
      <c r="AA40" s="88"/>
      <c r="AB40" s="93" t="n">
        <f aca="false">U40-T40+AX40</f>
        <v>0</v>
      </c>
      <c r="AC40" s="94" t="n">
        <f aca="false">T40-S40</f>
        <v>0</v>
      </c>
      <c r="AD40" s="88"/>
      <c r="AE40" s="95" t="str">
        <f aca="false">IF(AD40&gt;0, U40/(AD40*24),"no data")</f>
        <v>no data</v>
      </c>
      <c r="AF40" s="96" t="str">
        <f aca="false">IF(Q40&gt;0,Q40/24,"no data")</f>
        <v>no data</v>
      </c>
      <c r="AG40" s="95" t="str">
        <f aca="false">IF(T40&gt;0,(T40/Q40),"no data")</f>
        <v>no data</v>
      </c>
      <c r="AH40" s="97" t="e">
        <f aca="false">(1440-((V40*W40)+(X40*Y40)+(Z40*AA40))/(V40+X40+Z40))/1440</f>
        <v>#DIV/0!</v>
      </c>
      <c r="AI40" s="98" t="str">
        <f aca="false">IF(T40&gt;0,(1440-((W40*V40+AR40*AS40)+(Y40*X40+AT40*AU40)+(Z40*AA40+AV40*AW40))/(V40+X40+Z40))/1440,"no data")</f>
        <v>no data</v>
      </c>
      <c r="AJ40" s="110"/>
      <c r="AK40" s="101"/>
      <c r="AL40" s="101" t="n">
        <f aca="false">AJ40*AK40</f>
        <v>0</v>
      </c>
      <c r="AM40" s="110"/>
      <c r="AN40" s="88"/>
      <c r="AO40" s="103" t="n">
        <f aca="false">AM40*AN40</f>
        <v>0</v>
      </c>
      <c r="AP40" s="104" t="str">
        <f aca="false">IF(T40&gt;0,((((AJ40*AK40)+(AM40*AN40))/(T40*1000))*1000000),"no data")</f>
        <v>no data</v>
      </c>
      <c r="AQ40" s="101" t="n">
        <f aca="false">R40/24</f>
        <v>0</v>
      </c>
      <c r="AR40" s="88"/>
      <c r="AS40" s="106"/>
      <c r="AT40" s="106"/>
      <c r="AU40" s="88"/>
      <c r="AV40" s="106"/>
      <c r="AW40" s="88"/>
      <c r="AX40" s="88"/>
      <c r="AZ40" s="107"/>
      <c r="BA40" s="107"/>
      <c r="BB40" s="107"/>
      <c r="BC40" s="107" t="n">
        <f aca="false">BA40-AZ40</f>
        <v>0</v>
      </c>
      <c r="BD40" s="107" t="str">
        <f aca="false">AP40</f>
        <v>no data</v>
      </c>
      <c r="BE40" s="232"/>
      <c r="BF40" s="109"/>
      <c r="BG40" s="110"/>
      <c r="BH40" s="111"/>
      <c r="BI40" s="112"/>
      <c r="BJ40" s="112"/>
      <c r="BK40" s="112"/>
      <c r="BL40" s="112"/>
      <c r="BM40" s="111"/>
      <c r="BN40" s="113"/>
      <c r="BO40" s="108"/>
      <c r="BP40" s="108"/>
      <c r="BQ40" s="114"/>
      <c r="BR40" s="107"/>
      <c r="BS40" s="107"/>
      <c r="BT40" s="116" t="n">
        <f aca="false">BS40-BR40</f>
        <v>0</v>
      </c>
      <c r="BU40" s="161" t="n">
        <f aca="false">BF40+BG40</f>
        <v>0</v>
      </c>
      <c r="BV40" s="123"/>
      <c r="BW40" s="123"/>
      <c r="BX40" s="123"/>
      <c r="BY40" s="123"/>
    </row>
    <row r="41" customFormat="false" ht="15" hidden="false" customHeight="false" outlineLevel="0" collapsed="false">
      <c r="A41" s="522"/>
      <c r="B41" s="523" t="s">
        <v>149</v>
      </c>
      <c r="C41" s="403" t="n">
        <f aca="false">AVERAGE(C9:C38)</f>
        <v>65.8316666666667</v>
      </c>
      <c r="D41" s="404" t="n">
        <f aca="false">AVERAGE(D9:D38)</f>
        <v>0.706886666666667</v>
      </c>
      <c r="E41" s="403" t="n">
        <f aca="false">AVERAGE(E9:E38)</f>
        <v>76.4666666666667</v>
      </c>
      <c r="F41" s="403" t="n">
        <f aca="false">AVERAGE(F9:F38)</f>
        <v>59.0666666666667</v>
      </c>
      <c r="G41" s="403" t="n">
        <f aca="false">SUM(G9:G38)+(INT(SUM(H9:H38)/60))</f>
        <v>633</v>
      </c>
      <c r="H41" s="403" t="n">
        <f aca="false">SUM(H9:H38)-(INT(SUM(H9:H38)/60)*60)</f>
        <v>48</v>
      </c>
      <c r="I41" s="403" t="n">
        <f aca="false">SUM(I9:I38)+(INT(SUM(J9:J38)/60))</f>
        <v>413</v>
      </c>
      <c r="J41" s="403" t="n">
        <f aca="false">SUM(J9:J38)-(INT(SUM(J9:J38)/60)*60)</f>
        <v>23</v>
      </c>
      <c r="K41" s="403" t="n">
        <f aca="false">SUM(K9:K38)-(INT(SUM(K9:K38)/60)*60)</f>
        <v>50</v>
      </c>
      <c r="L41" s="403" t="n">
        <f aca="false">SUM(L9:L38)-(INT(SUM(L9:L38)/60)*60)</f>
        <v>37</v>
      </c>
      <c r="M41" s="403" t="n">
        <f aca="false">SUM(M9:M38)-(INT(SUM(M9:M38)/60)*60)</f>
        <v>48</v>
      </c>
      <c r="N41" s="403" t="n">
        <f aca="false">SUM(N9:N38)-(INT(SUM(N9:N38)/60)*60)</f>
        <v>48</v>
      </c>
      <c r="O41" s="403" t="n">
        <f aca="false">SUM(O9:O38)-(INT(SUM(O9:O38)/60)*60)</f>
        <v>8</v>
      </c>
      <c r="P41" s="403" t="n">
        <f aca="false">SUM(P9:P38)-(INT(SUM(P9:P38)/60)*60)</f>
        <v>28</v>
      </c>
      <c r="Q41" s="405" t="n">
        <f aca="false">SUM(Q9:Q38)</f>
        <v>110975</v>
      </c>
      <c r="R41" s="405" t="n">
        <f aca="false">SUM(R9:R38)</f>
        <v>83640</v>
      </c>
      <c r="S41" s="405" t="n">
        <f aca="false">SUM(S9:S38)</f>
        <v>81470</v>
      </c>
      <c r="T41" s="524" t="n">
        <v>69724.27</v>
      </c>
      <c r="U41" s="405" t="n">
        <f aca="false">SUM(U9:U38)</f>
        <v>71879</v>
      </c>
      <c r="V41" s="408" t="n">
        <f aca="false">AVERAGE(V9:V38)</f>
        <v>44</v>
      </c>
      <c r="W41" s="408" t="n">
        <f aca="false">SUM(W9:W38)</f>
        <v>4714</v>
      </c>
      <c r="X41" s="408" t="n">
        <f aca="false">AVERAGE(X9:X38)</f>
        <v>46.4</v>
      </c>
      <c r="Y41" s="408" t="n">
        <f aca="false">SUM(Y9:Y38)</f>
        <v>17134</v>
      </c>
      <c r="Z41" s="408" t="n">
        <f aca="false">AVERAGE(Z9:Z38)</f>
        <v>60.2</v>
      </c>
      <c r="AA41" s="408" t="n">
        <f aca="false">SUM(AA9:AA38)</f>
        <v>4586</v>
      </c>
      <c r="AB41" s="409" t="n">
        <f aca="false">U41-T41+AX41</f>
        <v>2207.73</v>
      </c>
      <c r="AC41" s="406" t="n">
        <f aca="false">(SUM($AC$9:$AC$38))</f>
        <v>-11877</v>
      </c>
      <c r="AD41" s="406" t="n">
        <f aca="false">AVERAGE(AD9:AD38)</f>
        <v>117.8</v>
      </c>
      <c r="AE41" s="410" t="n">
        <f aca="false">AVERAGE(AE9:AE38)</f>
        <v>0.86318973852665</v>
      </c>
      <c r="AF41" s="411" t="n">
        <f aca="false">AVERAGE(AF9:AF38)</f>
        <v>154.131944444444</v>
      </c>
      <c r="AG41" s="410" t="n">
        <f aca="false">AVERAGE(AG9:AG38)</f>
        <v>0.648650081088984</v>
      </c>
      <c r="AH41" s="410" t="n">
        <f aca="false">AVERAGE(AH9:AH38)</f>
        <v>0.805239755552118</v>
      </c>
      <c r="AI41" s="410" t="n">
        <f aca="false">AVERAGE(AI9:AI38)</f>
        <v>0.696608980864587</v>
      </c>
      <c r="AJ41" s="412" t="n">
        <f aca="false">SUM(AJ9:AJ38)</f>
        <v>139.726</v>
      </c>
      <c r="AK41" s="412" t="n">
        <f aca="false">AVERAGE(AK9:AK38)</f>
        <v>96.0636666666667</v>
      </c>
      <c r="AL41" s="412" t="n">
        <f aca="false">SUM(AL9:AL38)</f>
        <v>19089.23946</v>
      </c>
      <c r="AM41" s="412" t="n">
        <f aca="false">SUM(AM9:AM38)</f>
        <v>622.7443</v>
      </c>
      <c r="AN41" s="412" t="n">
        <f aca="false">AVERAGE(AN9:AN38)</f>
        <v>911.1731</v>
      </c>
      <c r="AO41" s="411" t="n">
        <f aca="false">SUM(AO9:AO38)</f>
        <v>587790.3267809</v>
      </c>
      <c r="AP41" s="414" t="n">
        <f aca="false">((AL41+AO41))/(T41*1000)*1000000</f>
        <v>8703.9931180477</v>
      </c>
      <c r="AQ41" s="565" t="n">
        <f aca="false">AVERAGE(AQ9:AQ38)</f>
        <v>116.166666666667</v>
      </c>
      <c r="AR41" s="416" t="n">
        <f aca="false">SUM(AR9:AR38)</f>
        <v>106</v>
      </c>
      <c r="AS41" s="416" t="n">
        <f aca="false">SUM(AS9:AS38)</f>
        <v>664</v>
      </c>
      <c r="AT41" s="416" t="n">
        <f aca="false">SUM(AT9:AT38)</f>
        <v>153</v>
      </c>
      <c r="AU41" s="416" t="n">
        <f aca="false">SUM(AU9:AU38)</f>
        <v>880</v>
      </c>
      <c r="AV41" s="416" t="n">
        <f aca="false">SUM(AV9:AV38)</f>
        <v>636</v>
      </c>
      <c r="AW41" s="416" t="n">
        <f aca="false">SUM(AW9:AW38)</f>
        <v>33819</v>
      </c>
      <c r="AX41" s="416" t="n">
        <f aca="false">SUM(AX9:AX38)</f>
        <v>53</v>
      </c>
      <c r="AZ41" s="416" t="n">
        <f aca="false">SUM(AZ9:AZ38)</f>
        <v>27710</v>
      </c>
      <c r="BA41" s="416" t="n">
        <f aca="false">SUM(BA9:BA38)</f>
        <v>19924</v>
      </c>
      <c r="BB41" s="416" t="n">
        <f aca="false">SUM(BB9:BB38)</f>
        <v>24245</v>
      </c>
      <c r="BC41" s="5" t="n">
        <f aca="false">(BA41-AZ41)</f>
        <v>-7786</v>
      </c>
      <c r="BD41" s="526" t="n">
        <f aca="false">AP41</f>
        <v>8703.9931180477</v>
      </c>
      <c r="BE41" s="526" t="n">
        <f aca="false">SUM(BE9:BE38)</f>
        <v>1010.20833333333</v>
      </c>
      <c r="BF41" s="526" t="n">
        <f aca="false">SUM(BF9:BF38)</f>
        <v>7.789</v>
      </c>
      <c r="BG41" s="526" t="n">
        <f aca="false">SUM(BG9:BG38)</f>
        <v>8.503</v>
      </c>
      <c r="BH41" s="526" t="n">
        <f aca="false">AVERAGE(BH9:BH38)</f>
        <v>22.8416666666667</v>
      </c>
      <c r="BI41" s="526" t="n">
        <f aca="false">AVERAGE(BI9:BI38)</f>
        <v>25.184</v>
      </c>
      <c r="BJ41" s="526" t="n">
        <f aca="false">AVERAGE(BJ9:BJ38)</f>
        <v>14.842</v>
      </c>
      <c r="BK41" s="526" t="n">
        <f aca="false">AVERAGE(BK9:BK38)</f>
        <v>14.4929</v>
      </c>
      <c r="BL41" s="526" t="n">
        <f aca="false">AVERAGE(BL9:BL38)</f>
        <v>998.773</v>
      </c>
      <c r="BM41" s="526" t="n">
        <f aca="false">AVERAGE(BM9:BM38)</f>
        <v>50.082</v>
      </c>
      <c r="BN41" s="526" t="n">
        <f aca="false">AVERAGE(BN9:BN38)</f>
        <v>0.675155172413793</v>
      </c>
      <c r="BO41" s="526" t="n">
        <f aca="false">AVERAGE(BO9:BO38)</f>
        <v>90.9841379310345</v>
      </c>
      <c r="BP41" s="526" t="n">
        <f aca="false">AVERAGE(BP9:BP38)</f>
        <v>61.6672413793103</v>
      </c>
      <c r="BQ41" s="526" t="n">
        <f aca="false">AVERAGE(BQ9:BQ38)</f>
        <v>0</v>
      </c>
      <c r="BR41" s="526" t="n">
        <f aca="false">AVERAGE(BR9:BR38)</f>
        <v>13620.7931034483</v>
      </c>
      <c r="BS41" s="526" t="n">
        <f aca="false">AVERAGE(BS9:BS38)</f>
        <v>8688.10344827586</v>
      </c>
      <c r="BT41" s="116" t="n">
        <f aca="false">BS41-BR41</f>
        <v>-4932.68965517241</v>
      </c>
      <c r="BU41" s="421" t="n">
        <f aca="false">SUM(BU9:BU38)</f>
        <v>16.292</v>
      </c>
      <c r="BV41" s="421" t="n">
        <f aca="false">SUM(BV9:BV38)</f>
        <v>93.93</v>
      </c>
      <c r="BW41" s="421" t="n">
        <f aca="false">SUM(BW9:BW38)</f>
        <v>106.15</v>
      </c>
      <c r="BX41" s="421" t="n">
        <f aca="false">SUM(BX9:BX38)</f>
        <v>528.57</v>
      </c>
      <c r="BY41" s="421" t="n">
        <f aca="false">SUM(BY9:BY38)</f>
        <v>164.87</v>
      </c>
    </row>
    <row r="42" customFormat="false" ht="15.75" hidden="false" customHeight="false" outlineLevel="0" collapsed="false">
      <c r="A42" s="529"/>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530"/>
      <c r="AX42" s="402" t="s">
        <v>166</v>
      </c>
      <c r="BD42" s="435" t="str">
        <f aca="false">AP42</f>
        <v>Avg.</v>
      </c>
      <c r="BR42" s="5"/>
      <c r="BS42" s="5"/>
      <c r="BT42" s="5"/>
      <c r="BX42" s="186"/>
      <c r="BY42" s="421" t="n">
        <f aca="false">SUM(BY10:BY39)</f>
        <v>164.87</v>
      </c>
    </row>
    <row r="43" customFormat="false" ht="15.75" hidden="false" customHeight="false" outlineLevel="0" collapsed="false">
      <c r="B43" s="531"/>
      <c r="C43" s="531"/>
      <c r="D43" s="531"/>
      <c r="E43" s="531"/>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1"/>
      <c r="AD43" s="531"/>
      <c r="AE43" s="531"/>
      <c r="AF43" s="531"/>
      <c r="AG43" s="531"/>
      <c r="AH43" s="531"/>
      <c r="AI43" s="531"/>
      <c r="AJ43" s="531"/>
      <c r="AK43" s="531"/>
      <c r="AL43" s="439"/>
      <c r="AP43" s="186"/>
      <c r="AZ43" s="441"/>
      <c r="BA43" s="441"/>
      <c r="BB43" s="441"/>
      <c r="BC43" s="5"/>
      <c r="BR43" s="5"/>
      <c r="BS43" s="5"/>
      <c r="BT43" s="5"/>
      <c r="BW43" s="566"/>
      <c r="BX43" s="186"/>
      <c r="BY43" s="186"/>
    </row>
    <row r="44" customFormat="false" ht="60.75" hidden="false" customHeight="true" outlineLevel="0" collapsed="false">
      <c r="B44" s="443" t="s">
        <v>167</v>
      </c>
      <c r="C44" s="443" t="s">
        <v>168</v>
      </c>
      <c r="D44" s="443" t="s">
        <v>169</v>
      </c>
      <c r="E44" s="443" t="s">
        <v>170</v>
      </c>
      <c r="F44" s="443"/>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5" t="s">
        <v>27</v>
      </c>
      <c r="AC44" s="448" t="s">
        <v>144</v>
      </c>
      <c r="AD44" s="449" t="s">
        <v>29</v>
      </c>
      <c r="AE44" s="449" t="s">
        <v>30</v>
      </c>
      <c r="AF44" s="449" t="s">
        <v>181</v>
      </c>
      <c r="AG44" s="450" t="s">
        <v>237</v>
      </c>
      <c r="AH44" s="450" t="s">
        <v>33</v>
      </c>
      <c r="AI44" s="451" t="s">
        <v>34</v>
      </c>
      <c r="AJ44" s="446" t="s">
        <v>182</v>
      </c>
      <c r="AK44" s="452" t="s">
        <v>145</v>
      </c>
      <c r="AL44" s="452" t="s">
        <v>146</v>
      </c>
      <c r="AM44" s="446" t="s">
        <v>183</v>
      </c>
      <c r="AN44" s="452" t="s">
        <v>184</v>
      </c>
      <c r="AO44" s="452" t="s">
        <v>40</v>
      </c>
      <c r="AP44" s="451" t="s">
        <v>185</v>
      </c>
      <c r="AQ44" s="532"/>
      <c r="AY44" s="440"/>
      <c r="AZ44" s="441"/>
      <c r="BA44" s="441"/>
      <c r="BB44" s="441"/>
      <c r="BC44" s="194" t="n">
        <f aca="false">AVERAGE(BC28:BC31)</f>
        <v>112</v>
      </c>
      <c r="BR44" s="5"/>
      <c r="BS44" s="5"/>
      <c r="BT44" s="5"/>
      <c r="BX44" s="186"/>
      <c r="BY44" s="186"/>
    </row>
    <row r="45" customFormat="false" ht="15" hidden="false" customHeight="false" outlineLevel="0" collapsed="false">
      <c r="B45" s="533" t="s">
        <v>126</v>
      </c>
      <c r="C45" s="534" t="n">
        <f aca="false">IF(C6=0,"no data",AVERAGE(C6:C12))</f>
        <v>72.8142857142857</v>
      </c>
      <c r="D45" s="535" t="n">
        <f aca="false">IF(D6=0,"no data",AVERAGE(D6:D12))</f>
        <v>0.754142857142857</v>
      </c>
      <c r="E45" s="534" t="n">
        <f aca="false">IF(E6=0,"no data",AVERAGE(E6:E12))</f>
        <v>81.5714285714286</v>
      </c>
      <c r="F45" s="534" t="n">
        <f aca="false">IF(F6=0,"no data",AVERAGE(F6:F12))</f>
        <v>66</v>
      </c>
      <c r="G45" s="534" t="n">
        <f aca="false">SUM(G6:G12)+INT(SUM(H6:H12)/60)</f>
        <v>143</v>
      </c>
      <c r="H45" s="534" t="n">
        <f aca="false">SUM(H6:H12)-INT(SUM(H6:H12)/60)*60</f>
        <v>57</v>
      </c>
      <c r="I45" s="534" t="n">
        <f aca="false">SUM(I6:I12)+INT(SUM(J6:J12)/60)</f>
        <v>0</v>
      </c>
      <c r="J45" s="534" t="n">
        <f aca="false">SUM(J6:J12)-INT(SUM(J6:J12)/60)*60</f>
        <v>0</v>
      </c>
      <c r="K45" s="534" t="n">
        <f aca="false">SUM(K6:K12)+INT(SUM(L6:L12)/60)</f>
        <v>0</v>
      </c>
      <c r="L45" s="534" t="n">
        <f aca="false">SUM(L6:L12)-INT(SUM(L6:L12)/60)*60</f>
        <v>0</v>
      </c>
      <c r="M45" s="534" t="n">
        <f aca="false">SUM(M6:M12)+INT(SUM(N6:N12)/60)</f>
        <v>0</v>
      </c>
      <c r="N45" s="534" t="n">
        <f aca="false">SUM(N6:N12)-INT(SUM(N6:N12)/60)*60</f>
        <v>0</v>
      </c>
      <c r="O45" s="534" t="n">
        <f aca="false">SUM(O6:O12)+INT(SUM(P6:P12)/60)</f>
        <v>0</v>
      </c>
      <c r="P45" s="534" t="n">
        <f aca="false">SUM(P6:P12)-INT(SUM(P6:P12)/60)*60</f>
        <v>0</v>
      </c>
      <c r="Q45" s="536" t="n">
        <f aca="false">IF(Q6=0,"no data", AVERAGE(Q6:Q12))</f>
        <v>3664.14285714286</v>
      </c>
      <c r="R45" s="536" t="n">
        <f aca="false">IF(R6=0,"no data", AVERAGE(R6:R12))</f>
        <v>1295.14285714286</v>
      </c>
      <c r="S45" s="536" t="n">
        <f aca="false">IF(S6=0,"no data", AVERAGE(S6:S12))</f>
        <v>1295.14285714286</v>
      </c>
      <c r="T45" s="536" t="n">
        <f aca="false">IF(T6=0,"no data", AVERAGE(T6:T12))</f>
        <v>1180</v>
      </c>
      <c r="U45" s="536" t="n">
        <f aca="false">IF(U6=0,"no data", AVERAGE(U6:U12))</f>
        <v>1235.14285714286</v>
      </c>
      <c r="V45" s="537" t="n">
        <f aca="false">IF(V6=0,"no data", AVERAGE(V6:V12))</f>
        <v>44.5714285714286</v>
      </c>
      <c r="W45" s="538" t="n">
        <f aca="false">IF(AND(W6=0,W7=0,W8=0,W9=0,W10=0,W11= 0,W12=0),"No outage",SUM(W6:W12))</f>
        <v>2001</v>
      </c>
      <c r="X45" s="538" t="n">
        <f aca="false">IF(X6=0,"no data", AVERAGE(X6:X12))</f>
        <v>45</v>
      </c>
      <c r="Y45" s="538" t="n">
        <f aca="false">IF(AND(Y6=0,Y7=0,Y8=0,Y9=0,Y10=0,Y11= 0,Y12=0),"No outage",SUM(Y6:Y12))</f>
        <v>10080</v>
      </c>
      <c r="Z45" s="538" t="n">
        <f aca="false">IF(AND(Z6=0,Z7=0,Z8=0,Z9=0,Z10=0, Z11=0,Z12=0),"No outage",SUM(Z6:Z12))</f>
        <v>420</v>
      </c>
      <c r="AA45" s="538" t="n">
        <f aca="false">IF(Y6=0,"no data", AVERAGE(AA6:AA12))</f>
        <v>319.285714285714</v>
      </c>
      <c r="AB45" s="534" t="n">
        <f aca="false">IF(Y6=0,"no data", SUM(AB6:AB12))</f>
        <v>409</v>
      </c>
      <c r="AC45" s="534" t="n">
        <f aca="false">IF(AC6=0,"no data", SUM(AC6:AC12))</f>
        <v>-806</v>
      </c>
      <c r="AD45" s="537" t="n">
        <f aca="false">IF(AD6=0,"no data", AVERAGE(AD6:AD12))</f>
        <v>66.5714285714286</v>
      </c>
      <c r="AE45" s="539" t="n">
        <f aca="false">IF(AE6=0,"no data", AVERAGE(AE6:AE12))</f>
        <v>0.774659247002997</v>
      </c>
      <c r="AF45" s="538" t="n">
        <f aca="false">IF(AF6=0,"no data", AVERAGE(AF6:AF12))</f>
        <v>152.672619047619</v>
      </c>
      <c r="AG45" s="539" t="n">
        <f aca="false">IF(AG6=0,"no data", AVERAGE(AG6:AG12))</f>
        <v>0.322017281140671</v>
      </c>
      <c r="AH45" s="539" t="n">
        <f aca="false">IF(AH6=0,"no data", AVERAGE(AH6:AH12))</f>
        <v>0.550993728028124</v>
      </c>
      <c r="AI45" s="539" t="n">
        <f aca="false">IF(AI6=0,"no data", AVERAGE(AI6:AI12))</f>
        <v>0.344416950747488</v>
      </c>
      <c r="AJ45" s="538" t="str">
        <f aca="false">IF(AJ6=0,"no data", SUM(AJ6:AJ12))</f>
        <v>no data</v>
      </c>
      <c r="AK45" s="538" t="str">
        <f aca="false">IF(AK6=0,"no data", AVERAGE(AK6:AK12))</f>
        <v>no data</v>
      </c>
      <c r="AL45" s="538" t="e">
        <f aca="false">AJ45*AK45</f>
        <v>#VALUE!</v>
      </c>
      <c r="AM45" s="538" t="n">
        <f aca="false">IF(AM6=0,"no data", SUM(AM6:AM12))</f>
        <v>79.2573</v>
      </c>
      <c r="AN45" s="538" t="n">
        <f aca="false">IF(AN6=0,"no data", AVERAGE(AN6:AN12))</f>
        <v>942.599</v>
      </c>
      <c r="AO45" s="538" t="n">
        <f aca="false">AM45*AN45</f>
        <v>74707.8517227</v>
      </c>
      <c r="AP45" s="540" t="n">
        <f aca="false">IF(AP6=0,"no data", AVERAGE(AP6:AP12))</f>
        <v>9181.04407573343</v>
      </c>
      <c r="AQ45" s="464"/>
      <c r="AY45" s="440"/>
      <c r="AZ45" s="441"/>
      <c r="BA45" s="441"/>
      <c r="BB45" s="441"/>
      <c r="BR45" s="5"/>
      <c r="BS45" s="5"/>
      <c r="BT45" s="5"/>
      <c r="BX45" s="186"/>
      <c r="BY45" s="186"/>
    </row>
    <row r="46" customFormat="false" ht="15" hidden="false" customHeight="false" outlineLevel="0" collapsed="false">
      <c r="B46" s="533" t="s">
        <v>127</v>
      </c>
      <c r="C46" s="541" t="n">
        <f aca="false">IF(C13=0,"no data", AVERAGE(C13:C19))</f>
        <v>66.0942857142857</v>
      </c>
      <c r="D46" s="542" t="n">
        <f aca="false">IF(D13=0,"no data", AVERAGE(D13:D19))</f>
        <v>0.858171428571429</v>
      </c>
      <c r="E46" s="541" t="n">
        <f aca="false">IF(E13=0,"no data", AVERAGE(E13:E19))</f>
        <v>72.7142857142857</v>
      </c>
      <c r="F46" s="541" t="n">
        <f aca="false">IF(F13=0,"no data", AVERAGE(F13:F19))</f>
        <v>62.1428571428571</v>
      </c>
      <c r="G46" s="541" t="n">
        <f aca="false">SUM(G13:G19)+INT(SUM(H13:H19)/60)</f>
        <v>168</v>
      </c>
      <c r="H46" s="541" t="n">
        <f aca="false">SUM(H13:H19)-INT(SUM(I13:I19)/60)</f>
        <v>0</v>
      </c>
      <c r="I46" s="541" t="n">
        <f aca="false">SUM(I13:I19)+INT(SUM(J13:J19)/60)</f>
        <v>44</v>
      </c>
      <c r="J46" s="541" t="n">
        <f aca="false">SUM(J13:J19)-INT(SUM(K13:K19)/60)*60</f>
        <v>10</v>
      </c>
      <c r="K46" s="541" t="n">
        <f aca="false">SUM(K13:K19)+INT(SUM(L13:L19)/60)</f>
        <v>0</v>
      </c>
      <c r="L46" s="541" t="n">
        <f aca="false">SUM(L13:L19)-INT(SUM(M13:M19)/60)*60</f>
        <v>0</v>
      </c>
      <c r="M46" s="541" t="n">
        <f aca="false">SUM(M13:M19)+INT(SUM(N13:N19)/60)</f>
        <v>0</v>
      </c>
      <c r="N46" s="541" t="n">
        <f aca="false">SUM(N13:N19)-INT(SUM(O13:O19)/60)*60</f>
        <v>0</v>
      </c>
      <c r="O46" s="541" t="n">
        <f aca="false">SUM(O13:O19)+INT(SUM(P13:P19)/60)</f>
        <v>0</v>
      </c>
      <c r="P46" s="541" t="n">
        <f aca="false">SUM(P7:P13)-INT(SUM(P13:P19)/60)*60</f>
        <v>0</v>
      </c>
      <c r="Q46" s="543" t="n">
        <f aca="false">IF(Q13=0,"no data", AVERAGE(Q13:Q19))</f>
        <v>3707.14285714286</v>
      </c>
      <c r="R46" s="543" t="n">
        <f aca="false">IF(R13=0,"no data", AVERAGE(R13:R19))</f>
        <v>1955.14285714286</v>
      </c>
      <c r="S46" s="543" t="n">
        <f aca="false">IF(S13=0,"no data", AVERAGE(S13:S19))</f>
        <v>1955.14285714286</v>
      </c>
      <c r="T46" s="543" t="n">
        <f aca="false">IF(T13=0,"no data", SUM(T13:T19))</f>
        <v>13478</v>
      </c>
      <c r="U46" s="543" t="n">
        <f aca="false">IF(U13=0,"no data", SUM(U13:U19))</f>
        <v>13993</v>
      </c>
      <c r="V46" s="543" t="n">
        <f aca="false">IF(V13=0,"no data", AVERAGE(V13:V19))</f>
        <v>44</v>
      </c>
      <c r="W46" s="544" t="str">
        <f aca="false">IF(AND(W13=0,W14=0,W15=0,W16=0,W17=0,W18=0,W19=0),"No outage",SUM(W13:W19))</f>
        <v>No outage</v>
      </c>
      <c r="X46" s="544" t="n">
        <f aca="false">IF(AND(X13=0,X14=0,X15=0,X16=0,X17=0,X18=0,X19=0),"No outage",SUM(X13:X19))</f>
        <v>318</v>
      </c>
      <c r="Y46" s="543" t="n">
        <f aca="false">IF(Y13=0,"no data", AVERAGE(Y13:Y19))</f>
        <v>1038.85714285714</v>
      </c>
      <c r="Z46" s="544" t="n">
        <f aca="false">IF(AND(Z13=0,Z14=0,Z15=0,Z16=0,Z17=0,Z18=0,Z19=0),"No outage",SUM(Z13:Z19))</f>
        <v>420</v>
      </c>
      <c r="AA46" s="543" t="str">
        <f aca="false">IF(AA13=0,"no data", AVERAGE(AA13:AA19))</f>
        <v>no data</v>
      </c>
      <c r="AB46" s="543" t="n">
        <f aca="false">IF(AB13=0,"no data", SUM(AB13:AB19))</f>
        <v>515</v>
      </c>
      <c r="AC46" s="543" t="n">
        <f aca="false">IF(AC13=0,"no data", SUM(AC13:AC19))</f>
        <v>-208</v>
      </c>
      <c r="AD46" s="543" t="n">
        <f aca="false">IF(AD13=0,"no data", AVERAGE(AD13:AD19))</f>
        <v>95.7142857142857</v>
      </c>
      <c r="AE46" s="545" t="n">
        <f aca="false">IF(AE13=0,"no data", AVERAGE(AE13:AE19))</f>
        <v>0.904886675332682</v>
      </c>
      <c r="AF46" s="543" t="n">
        <f aca="false">IF(AF13=0,"no data", AVERAGE(AF13:AF19))</f>
        <v>154.464285714286</v>
      </c>
      <c r="AG46" s="545" t="n">
        <f aca="false">IF(AG13=0,"no data", AVERAGE(AG13:AG19))</f>
        <v>0.518976626635971</v>
      </c>
      <c r="AH46" s="545" t="n">
        <f aca="false">IF(AH13=0,"no data", AVERAGE(AH13:AH19))</f>
        <v>0.781552090145805</v>
      </c>
      <c r="AI46" s="545" t="n">
        <f aca="false">IF(AI13=0,"no data", AVERAGE(AI13:AI19))</f>
        <v>0.554478689352684</v>
      </c>
      <c r="AJ46" s="546" t="str">
        <f aca="false">IF(AJ13=0,"no data",SUM(AJ13:AJ19))</f>
        <v>no data</v>
      </c>
      <c r="AK46" s="547" t="str">
        <f aca="false">IF(AK13=0,"no data", AVERAGE(AK13:AK19))</f>
        <v>no data</v>
      </c>
      <c r="AL46" s="544" t="e">
        <f aca="false">AJ46*AK46</f>
        <v>#VALUE!</v>
      </c>
      <c r="AM46" s="544" t="n">
        <f aca="false">IF(AM13=0,"no data", SUM(AM13:AM19))</f>
        <v>123.88</v>
      </c>
      <c r="AN46" s="546" t="n">
        <f aca="false">IF(AN13=0,"no data",AVERAGE(AN13:AN19))</f>
        <v>934.428571428571</v>
      </c>
      <c r="AO46" s="544" t="n">
        <f aca="false">AM46*AN46</f>
        <v>115757.011428571</v>
      </c>
      <c r="AP46" s="548" t="n">
        <f aca="false">IF(AP13=0,"no data", AVERAGE(AP13:AP19))</f>
        <v>8767.97596759573</v>
      </c>
      <c r="AQ46" s="464"/>
      <c r="AV46" s="0" t="n">
        <f aca="false">3413/12465</f>
        <v>0.273806658644204</v>
      </c>
      <c r="AY46" s="440"/>
      <c r="BA46" s="441"/>
      <c r="BR46" s="5"/>
      <c r="BS46" s="5"/>
      <c r="BT46" s="5"/>
      <c r="BX46" s="186"/>
      <c r="BY46" s="186"/>
    </row>
    <row r="47" customFormat="false" ht="15" hidden="false" customHeight="false" outlineLevel="0" collapsed="false">
      <c r="A47" s="441"/>
      <c r="B47" s="533" t="s">
        <v>128</v>
      </c>
      <c r="C47" s="544" t="n">
        <f aca="false">IF(C20=0,"no data", AVERAGE(C20:C26))</f>
        <v>63.9271428571429</v>
      </c>
      <c r="D47" s="542" t="n">
        <f aca="false">IF(D20=0,"no data", AVERAGE(D20:D26))</f>
        <v>0.7556</v>
      </c>
      <c r="E47" s="544" t="n">
        <f aca="false">IF(E20=0,"no data", AVERAGE(E20:E26))</f>
        <v>73.1428571428571</v>
      </c>
      <c r="F47" s="544" t="n">
        <f aca="false">IF(F20=0,"no data", AVERAGE(F20:F26))</f>
        <v>60.7142857142857</v>
      </c>
      <c r="G47" s="541" t="n">
        <f aca="false">SUM(G20:G26)+INT(SUM(H20:H26)/60)</f>
        <v>156</v>
      </c>
      <c r="H47" s="541" t="n">
        <f aca="false">SUM(H20:H26)-INT(SUM(H26:H26)/60)*60</f>
        <v>49</v>
      </c>
      <c r="I47" s="541" t="n">
        <f aca="false">SUM(I20:I26)+INT(SUM(J20:J26)/60)</f>
        <v>151</v>
      </c>
      <c r="J47" s="541" t="n">
        <f aca="false">SUM(J20:J26)-INT(SUM(J20:J26)/60)*60</f>
        <v>51</v>
      </c>
      <c r="K47" s="541" t="n">
        <f aca="false">SUM(K20:K26)+INT(SUM(L20:L26)/60)</f>
        <v>8</v>
      </c>
      <c r="L47" s="541" t="n">
        <f aca="false">SUM(L20:L26)-INT(SUM(L20:L26)/60)*60</f>
        <v>28</v>
      </c>
      <c r="M47" s="541" t="n">
        <f aca="false">SUM(M20:M26)+INT(SUM(N20:N26)/60)</f>
        <v>8</v>
      </c>
      <c r="N47" s="541" t="n">
        <f aca="false">SUM(N20:N26)-INT(SUM(N20:N26)/60)*60</f>
        <v>24</v>
      </c>
      <c r="O47" s="541" t="n">
        <f aca="false">SUM(O20:O26)+INT(SUM(P20:P26)/60)</f>
        <v>0</v>
      </c>
      <c r="P47" s="541" t="n">
        <f aca="false">SUM(P20:P26)-INT(SUM(P20:P26)/60)*60</f>
        <v>0</v>
      </c>
      <c r="Q47" s="543" t="n">
        <f aca="false">IF(Q20=0,"no data", AVERAGE(Q20:Q26))</f>
        <v>3709.85714285714</v>
      </c>
      <c r="R47" s="543" t="n">
        <f aca="false">IF(R20=0,"no data", AVERAGE(R20:R26))</f>
        <v>3222.28571428571</v>
      </c>
      <c r="S47" s="543" t="n">
        <f aca="false">IF(S20=0,"no data", AVERAGE(S20:S26))</f>
        <v>2971.14285714286</v>
      </c>
      <c r="T47" s="549" t="n">
        <f aca="false">IF(T20=0,"no data", SUM(T20:T26))</f>
        <v>20379</v>
      </c>
      <c r="U47" s="549" t="n">
        <f aca="false">IF(U20=0,"no data", SUM(U20:U26))</f>
        <v>20993</v>
      </c>
      <c r="V47" s="549" t="n">
        <f aca="false">IF(V20=0,"no data", AVERAGE(V20:V26))</f>
        <v>44.1428571428571</v>
      </c>
      <c r="W47" s="544" t="str">
        <f aca="false">IF(AND(W20=0,W21=0,W22=0,W23=0,W24=0,W25=0,W26=0),"No outage",SUM(W20:W26))</f>
        <v>No outage</v>
      </c>
      <c r="X47" s="544" t="n">
        <f aca="false">IF(AND(X20=0,X21=0,X22=0,X23=0,X24=0,X25=0,X26=0),"No outage",SUM(X20:X26))</f>
        <v>321</v>
      </c>
      <c r="Y47" s="549" t="str">
        <f aca="false">IF(Y20=0,"no data", AVERAGE(Y20:Y26))</f>
        <v>no data</v>
      </c>
      <c r="Z47" s="544" t="n">
        <f aca="false">IF(AND(Z20=0,Z21=0,Z22=0,Z23=0,Z24=0,Z25=0,Z26=0),"No outage",SUM(Z20:Z26))</f>
        <v>420</v>
      </c>
      <c r="AA47" s="544" t="str">
        <f aca="false">IF(AA20=0,"no data", AVERAGE(AA20:AA26))</f>
        <v>no data</v>
      </c>
      <c r="AB47" s="544" t="n">
        <f aca="false">IF(AB20=0,"no data", SUM(AB20:AB26))</f>
        <v>624</v>
      </c>
      <c r="AC47" s="549" t="n">
        <f aca="false">IF(AC20=0,"no data", SUM(AC20:AC26))</f>
        <v>-419</v>
      </c>
      <c r="AD47" s="544" t="n">
        <f aca="false">IF(AD20=0,"no data", AVERAGE(AD20:AD26))</f>
        <v>137.285714285714</v>
      </c>
      <c r="AE47" s="545" t="n">
        <f aca="false">IF(AE20=0,"no data", AVERAGE(AE20:AE26))</f>
        <v>0.91020748126183</v>
      </c>
      <c r="AF47" s="544" t="n">
        <f aca="false">IF(AF20=0,"no data", AVERAGE(AF20:AF26))</f>
        <v>154.577380952381</v>
      </c>
      <c r="AG47" s="545" t="n">
        <f aca="false">IF(AG20=0,"no data", AVERAGE(AG20:AG26))</f>
        <v>0.784803140910288</v>
      </c>
      <c r="AH47" s="545" t="n">
        <f aca="false">IF(AH20=0,"no data", AVERAGE(AH20:AH26))</f>
        <v>0.991161313518696</v>
      </c>
      <c r="AI47" s="545" t="n">
        <f aca="false">IF(AI20=0,"no data", AVERAGE(AI20:AI26))</f>
        <v>0.883704046706439</v>
      </c>
      <c r="AJ47" s="544" t="n">
        <f aca="false">IF(AJ20=0,"no data", SUM(AJ20:AJ26))</f>
        <v>49.62</v>
      </c>
      <c r="AK47" s="544" t="n">
        <f aca="false">IF(AK20=0,"no data", AVERAGE(AK20:AK26))</f>
        <v>139.664285714286</v>
      </c>
      <c r="AL47" s="544" t="n">
        <f aca="false">AJ47*AK47</f>
        <v>6930.14185714286</v>
      </c>
      <c r="AM47" s="544" t="n">
        <f aca="false">IF(AM20=0,"no data", SUM(AM20:AM25))</f>
        <v>152.127</v>
      </c>
      <c r="AN47" s="544" t="n">
        <f aca="false">IF(AN20=0,"no data", AVERAGE(AN20:AN25))</f>
        <v>945.666666666667</v>
      </c>
      <c r="AO47" s="544" t="n">
        <f aca="false">AM47*AN47</f>
        <v>143861.433</v>
      </c>
      <c r="AP47" s="548" t="n">
        <f aca="false">IF(AP20=0,"no data", AVERAGE(AP20:AP26))</f>
        <v>8700.16593147517</v>
      </c>
      <c r="AQ47" s="464"/>
      <c r="AR47" s="441"/>
      <c r="AS47" s="441"/>
      <c r="AT47" s="441"/>
      <c r="AU47" s="441"/>
      <c r="AV47" s="441" t="n">
        <f aca="false">3413/12796</f>
        <v>0.266723976242576</v>
      </c>
      <c r="AW47" s="441"/>
      <c r="AX47" s="441"/>
      <c r="AY47" s="440"/>
      <c r="AZ47" s="441"/>
      <c r="BA47" s="441"/>
      <c r="BB47" s="441"/>
      <c r="BC47" s="441"/>
      <c r="BD47" s="441"/>
      <c r="BE47" s="441"/>
      <c r="BR47" s="5"/>
      <c r="BS47" s="5"/>
      <c r="BT47" s="5"/>
      <c r="BX47" s="186"/>
      <c r="BY47" s="186"/>
    </row>
    <row r="48" customFormat="false" ht="15" hidden="false" customHeight="false" outlineLevel="0" collapsed="false">
      <c r="B48" s="533" t="s">
        <v>129</v>
      </c>
      <c r="C48" s="544" t="n">
        <f aca="false">IF(C21=0,"no data", AVERAGE(C27:C33))</f>
        <v>64.6671428571429</v>
      </c>
      <c r="D48" s="542" t="n">
        <f aca="false">IF(D21=0,"no data", AVERAGE(D27:D33))</f>
        <v>0.530542857142857</v>
      </c>
      <c r="E48" s="544" t="n">
        <f aca="false">IF(E21=0,"no data", AVERAGE(E27:E33))</f>
        <v>80.1428571428571</v>
      </c>
      <c r="F48" s="544" t="n">
        <f aca="false">IF(F21=0,"no data", AVERAGE(F27:F33))</f>
        <v>52.7142857142857</v>
      </c>
      <c r="G48" s="541" t="n">
        <f aca="false">SUM(G27:G33)+INT(SUM(H27:H33)/60)</f>
        <v>121</v>
      </c>
      <c r="H48" s="541" t="n">
        <f aca="false">SUM(H27:H33)-INT(SUM(H27:H33)/60)*60</f>
        <v>34</v>
      </c>
      <c r="I48" s="541" t="n">
        <f aca="false">SUM(I27:I33)+INT(SUM(J27:J33)/60)</f>
        <v>121</v>
      </c>
      <c r="J48" s="541" t="n">
        <f aca="false">SUM(J27:J33)-INT(SUM(J27:J33)/60)*60</f>
        <v>38</v>
      </c>
      <c r="K48" s="541" t="n">
        <f aca="false">SUM(K27:K33)+INT(SUM(L27:L33)/60)</f>
        <v>24</v>
      </c>
      <c r="L48" s="541" t="n">
        <f aca="false">SUM(L27:L33)-INT(SUM(L27:L33)/60)*60</f>
        <v>0</v>
      </c>
      <c r="M48" s="541" t="n">
        <f aca="false">SUM(M27:M33)+INT(SUM(N27:N33)/60)</f>
        <v>24</v>
      </c>
      <c r="N48" s="541" t="n">
        <f aca="false">SUM(N27:N33)-INT(SUM(N27:N33)/60)*60</f>
        <v>0</v>
      </c>
      <c r="O48" s="541" t="n">
        <f aca="false">SUM(O27:O33)+INT(SUM(P27:P33)/60)</f>
        <v>4</v>
      </c>
      <c r="P48" s="541" t="n">
        <f aca="false">SUM(P27:P33)-INT(SUM(P27:P33)/60)*60</f>
        <v>0</v>
      </c>
      <c r="Q48" s="543" t="n">
        <f aca="false">IF(Q27=0,"no data", AVERAGE(Q27:Q33))</f>
        <v>3693.71428571429</v>
      </c>
      <c r="R48" s="543" t="n">
        <f aca="false">IF(R27=0,"no data", AVERAGE(R27:R33))</f>
        <v>3379.71428571429</v>
      </c>
      <c r="S48" s="543" t="n">
        <f aca="false">IF(S27=0,"no data", AVERAGE(S27:S33))</f>
        <v>3348.85714285714</v>
      </c>
      <c r="T48" s="543" t="n">
        <f aca="false">IF(T27=0,"no data", SUM(T27:T33))</f>
        <v>16751</v>
      </c>
      <c r="U48" s="543" t="n">
        <f aca="false">IF(U27=0,"no data", SUM(U27:U33))</f>
        <v>17247</v>
      </c>
      <c r="V48" s="549" t="n">
        <f aca="false">IF(V27=0,"no data", AVERAGE(V27:V33))</f>
        <v>43</v>
      </c>
      <c r="W48" s="544" t="n">
        <f aca="false">IF(AND(W27=0,W28=0,W29=0,W30=0,W31=0,W32=0,W33=0),"No outage",SUM(W27:W33))</f>
        <v>2519</v>
      </c>
      <c r="X48" s="544" t="n">
        <f aca="false">IF(AND(X27=0,X28=0,X29=0,X30=0,X31=0,X32=0,X33=0),"No outage",SUM(X27:X33))</f>
        <v>334</v>
      </c>
      <c r="Y48" s="549" t="str">
        <f aca="false">IF(Y27=0,"no data", AVERAGE(Y27:Y33))</f>
        <v>no data</v>
      </c>
      <c r="Z48" s="544" t="n">
        <f aca="false">IF(AND(Z27=0,Z28=0,Z29=0,Z30=0,Z31=0,Z32=0,Z33=0),"No outage",SUM(Z27:Z33))</f>
        <v>420</v>
      </c>
      <c r="AA48" s="544" t="str">
        <f aca="false">IF(AA27=0,"no data", AVERAGE(AA27:AA33))</f>
        <v>no data</v>
      </c>
      <c r="AB48" s="543" t="n">
        <f aca="false">IF(AB27=0,"no data", SUM(AB27:AB33))</f>
        <v>525</v>
      </c>
      <c r="AC48" s="543" t="n">
        <f aca="false">IF(AC27=0,"no data", SUM(AC27:AC33))</f>
        <v>-6691</v>
      </c>
      <c r="AD48" s="549" t="n">
        <f aca="false">IF(AD27=0,"no data", AVERAGE(AD27:AD33))</f>
        <v>122.571428571429</v>
      </c>
      <c r="AE48" s="542" t="n">
        <f aca="false">IF(AE27=0,"no data", AVERAGE(AE27:AE33))</f>
        <v>0.844829612636135</v>
      </c>
      <c r="AF48" s="544" t="n">
        <f aca="false">IF(AF27=0,"no data", AVERAGE(AF27:AF33))</f>
        <v>153.904761904762</v>
      </c>
      <c r="AG48" s="542" t="n">
        <f aca="false">IF(AG27=0,"no data", AVERAGE(AG27:AG33))</f>
        <v>0.756175564832211</v>
      </c>
      <c r="AH48" s="542" t="n">
        <f aca="false">IF(AH27=0,"no data", AVERAGE(AH27:AH33))</f>
        <v>0.750343608745927</v>
      </c>
      <c r="AI48" s="542" t="n">
        <f aca="false">IF(AI27=0,"no data", AVERAGE(AI27:AI33))</f>
        <v>0.792604372951555</v>
      </c>
      <c r="AJ48" s="543" t="n">
        <f aca="false">IF(AJ27=0,"no data", SUM(AJ27:AJ33))</f>
        <v>41.251</v>
      </c>
      <c r="AK48" s="544" t="n">
        <f aca="false">IF(AK27=0,"no data", AVERAGE(AK27:AK33))</f>
        <v>115.862857142857</v>
      </c>
      <c r="AL48" s="544" t="n">
        <f aca="false">AJ48*AK48</f>
        <v>4779.45872</v>
      </c>
      <c r="AM48" s="544" t="n">
        <f aca="false">IF(AM27=0,"no data", SUM(AM27:AM33))</f>
        <v>145.03</v>
      </c>
      <c r="AN48" s="544" t="n">
        <f aca="false">IF(AN27=0,"no data", AVERAGE(AN27:AN33))</f>
        <v>811.285714285714</v>
      </c>
      <c r="AO48" s="544" t="n">
        <f aca="false">AM48*AN48</f>
        <v>117660.767142857</v>
      </c>
      <c r="AP48" s="548" t="n">
        <f aca="false">IF(AP27=0,"no data", AVERAGE(AP27:AP33))</f>
        <v>8623.16557239809</v>
      </c>
      <c r="AQ48" s="464"/>
      <c r="AY48" s="440"/>
      <c r="BA48" s="441"/>
      <c r="BR48" s="5"/>
      <c r="BS48" s="5"/>
      <c r="BT48" s="5"/>
      <c r="BX48" s="186"/>
      <c r="BY48" s="186"/>
    </row>
    <row r="49" customFormat="false" ht="15" hidden="false" customHeight="false" outlineLevel="0" collapsed="false">
      <c r="B49" s="533" t="s">
        <v>361</v>
      </c>
      <c r="C49" s="544" t="n">
        <f aca="false">IF(C34=0,"no data", AVERAGE(C34:C40))</f>
        <v>65.886</v>
      </c>
      <c r="D49" s="544" t="n">
        <f aca="false">IF(D34=0,"no data", AVERAGE(D34:D40))</f>
        <v>0.57448</v>
      </c>
      <c r="E49" s="544" t="n">
        <f aca="false">IF(E34=0,"no data", AVERAGE(E34:E40))</f>
        <v>80.6</v>
      </c>
      <c r="F49" s="544" t="n">
        <f aca="false">IF(F34=0,"no data", AVERAGE(F34:F40))</f>
        <v>55.6</v>
      </c>
      <c r="G49" s="541" t="n">
        <f aca="false">SUM(G34:G40)+INT(SUM(H34:H40)/60)</f>
        <v>91</v>
      </c>
      <c r="H49" s="541" t="n">
        <f aca="false">SUM(H34:H40)-INT(SUM(H34:H40)/60)*60</f>
        <v>25</v>
      </c>
      <c r="I49" s="541" t="n">
        <f aca="false">SUM(I34:I40)+INT(SUM(J34:J40)/60)</f>
        <v>95</v>
      </c>
      <c r="J49" s="541" t="n">
        <f aca="false">SUM(J34:J40)-INT(SUM(J34:J40)/60)*60</f>
        <v>44</v>
      </c>
      <c r="K49" s="541" t="n">
        <f aca="false">SUM(K34:K40)+INT(SUM(L34:L40)/60)</f>
        <v>19</v>
      </c>
      <c r="L49" s="541" t="n">
        <f aca="false">SUM(L34:L40)-INT(SUM(L34:L40)/60)*60</f>
        <v>9</v>
      </c>
      <c r="M49" s="541" t="n">
        <f aca="false">SUM(M34:M40)+INT(SUM(N34:N40)/60)</f>
        <v>17</v>
      </c>
      <c r="N49" s="541" t="n">
        <f aca="false">SUM(N34:N40)-INT(SUM(N34:N40)/60)*60</f>
        <v>24</v>
      </c>
      <c r="O49" s="541" t="n">
        <f aca="false">SUM(O34:O40)+INT(SUM(P34:P40)/60)</f>
        <v>65</v>
      </c>
      <c r="P49" s="541" t="n">
        <f aca="false">SUM(P34:P40)-INT(SUM(P34:P40)/60)*60</f>
        <v>28</v>
      </c>
      <c r="Q49" s="543" t="n">
        <f aca="false">IF(Q28=0,"no data", AVERAGE(Q34:Q40))</f>
        <v>3690.8</v>
      </c>
      <c r="R49" s="543" t="n">
        <f aca="false">IF(R34=0,"no data", AVERAGE(R34:R40))</f>
        <v>3554.4</v>
      </c>
      <c r="S49" s="543" t="n">
        <f aca="false">IF(S34=0,"no data", AVERAGE(S34:S40))</f>
        <v>3515.2</v>
      </c>
      <c r="T49" s="543" t="n">
        <f aca="false">IF(T34=0,"no data", SUM(T34:T40))</f>
        <v>13758</v>
      </c>
      <c r="U49" s="543" t="n">
        <f aca="false">IF(U34=0,"no data", SUM(U34:U40))</f>
        <v>14179</v>
      </c>
      <c r="V49" s="549" t="n">
        <f aca="false">IF(V34=0,"no data", AVERAGE(V34:V40))</f>
        <v>45</v>
      </c>
      <c r="W49" s="544" t="n">
        <f aca="false">IF(AND(W28=0,W29=0,W30=0,W31=0,W32=0,W33=0,W34=0),"No outage",SUM(W28:W34))</f>
        <v>3669</v>
      </c>
      <c r="X49" s="544" t="n">
        <f aca="false">IF(AND(X28=0,X29=0,X30=0,X31=0,X32=0,X33=0,X34=0),"No outage",SUM(X28:X34))</f>
        <v>336</v>
      </c>
      <c r="Y49" s="549" t="n">
        <f aca="false">IF(Y34=0,"no data", AVERAGE(Y34:Y40))</f>
        <v>258.4</v>
      </c>
      <c r="Z49" s="544" t="e">
        <f aca="false">IF(AND(Z34=0,Z35=0,Z36=0,Z37=0,Z38=0,Z39=0,#REF!=0),"No outage",SUM(Z34:Z40))</f>
        <v>#REF!</v>
      </c>
      <c r="AA49" s="544" t="n">
        <f aca="false">IF(AA34=0,"no data", AVERAGE(AA34:AA40))</f>
        <v>282.4</v>
      </c>
      <c r="AB49" s="543" t="n">
        <f aca="false">IF(AB34=0,"no data", SUM(AB34:AB40))</f>
        <v>434</v>
      </c>
      <c r="AC49" s="543" t="n">
        <f aca="false">IF(AC34=0,"no data", SUM(AC34:AC40))</f>
        <v>-3818</v>
      </c>
      <c r="AD49" s="549" t="n">
        <f aca="false">IF(AD34=0,"no data", AVERAGE(AD34:AD40))</f>
        <v>157</v>
      </c>
      <c r="AE49" s="542" t="n">
        <f aca="false">IF(AE34=0,"no data", AVERAGE(AE34:AE40))</f>
        <v>0.750594472298986</v>
      </c>
      <c r="AF49" s="544" t="n">
        <f aca="false">IF(AF34=0,"no data", AVERAGE(AF34:AF40))</f>
        <v>153.783333333333</v>
      </c>
      <c r="AG49" s="542" t="n">
        <f aca="false">IF(AG34=0,"no data", AVERAGE(AG34:AG40))</f>
        <v>0.745663646718224</v>
      </c>
      <c r="AH49" s="542" t="e">
        <f aca="false">IF(AH28=0,"no data", AVERAGE(AH34:AH40))</f>
        <v>#DIV/0!</v>
      </c>
      <c r="AI49" s="542" t="n">
        <f aca="false">IF(AI34=0,"no data", AVERAGE(AI34:AI40))</f>
        <v>0.767913576239777</v>
      </c>
      <c r="AJ49" s="543" t="n">
        <f aca="false">IF(AJ34=0,"no data", SUM(AJ34:AJ40))</f>
        <v>34.869</v>
      </c>
      <c r="AK49" s="544" t="n">
        <f aca="false">IF(AK34=0,"no data", AVERAGE(AK34:AK40))</f>
        <v>135.89</v>
      </c>
      <c r="AL49" s="544" t="n">
        <f aca="false">AJ49*AK49</f>
        <v>4738.34841</v>
      </c>
      <c r="AM49" s="544" t="n">
        <f aca="false">IF(AM34=0,"no data", SUM(AM34:AM40))</f>
        <v>123.159</v>
      </c>
      <c r="AN49" s="544" t="n">
        <f aca="false">IF(AN34=0,"no data", AVERAGE(AN34:AN40))</f>
        <v>946.2</v>
      </c>
      <c r="AO49" s="544" t="n">
        <f aca="false">AM49*AN49</f>
        <v>116533.0458</v>
      </c>
      <c r="AP49" s="548" t="n">
        <f aca="false">IF(AP34=0,"no data", AVERAGE(AP34:AP40))</f>
        <v>9057.38953027002</v>
      </c>
      <c r="AQ49" s="464"/>
      <c r="AY49" s="440"/>
      <c r="BA49" s="441"/>
      <c r="BR49" s="5"/>
      <c r="BS49" s="5"/>
      <c r="BT49" s="5"/>
      <c r="BX49" s="186"/>
      <c r="BY49" s="186"/>
    </row>
    <row r="50" customFormat="false" ht="1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3"/>
      <c r="AG50" s="470"/>
      <c r="AH50" s="470"/>
      <c r="AI50" s="470"/>
      <c r="AJ50" s="470"/>
      <c r="AK50" s="470"/>
      <c r="AL50" s="470"/>
      <c r="AP50" s="194"/>
      <c r="AQ50" s="194"/>
      <c r="AR50" s="194"/>
      <c r="AY50" s="440"/>
      <c r="BA50" s="441"/>
      <c r="BR50" s="5"/>
      <c r="BS50" s="5"/>
      <c r="BT50" s="5"/>
      <c r="BX50" s="186"/>
      <c r="BY50" s="186"/>
    </row>
    <row r="51" customFormat="false" ht="15.7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194"/>
      <c r="AR51" s="194"/>
      <c r="AY51" s="440"/>
      <c r="BA51" s="441"/>
      <c r="BR51" s="5"/>
      <c r="BS51" s="5"/>
      <c r="BT51" s="5"/>
      <c r="BX51" s="186"/>
      <c r="BY51" s="186"/>
    </row>
    <row r="52" customFormat="false" ht="16.5" hidden="false" customHeight="false" outlineLevel="0" collapsed="false">
      <c r="B52" s="479" t="s">
        <v>186</v>
      </c>
      <c r="C52" s="556" t="s">
        <v>187</v>
      </c>
      <c r="D52" s="556"/>
      <c r="E52" s="556"/>
      <c r="F52" s="556"/>
      <c r="G52" s="556"/>
      <c r="H52" s="556"/>
      <c r="I52" s="556"/>
      <c r="J52" s="556"/>
      <c r="K52" s="556"/>
      <c r="L52" s="556"/>
      <c r="M52" s="556"/>
      <c r="N52" s="556"/>
      <c r="O52" s="556"/>
      <c r="P52" s="556"/>
      <c r="Q52" s="556"/>
      <c r="R52" s="556"/>
      <c r="S52" s="556"/>
      <c r="T52" s="556"/>
      <c r="U52" s="556"/>
      <c r="V52" s="556"/>
      <c r="W52" s="556"/>
      <c r="X52" s="556"/>
      <c r="Y52" s="556"/>
      <c r="Z52" s="556"/>
      <c r="AA52" s="556"/>
      <c r="AB52" s="556"/>
      <c r="AC52" s="556"/>
      <c r="AD52" s="556"/>
      <c r="AE52" s="473"/>
      <c r="AF52" s="473"/>
      <c r="AG52" s="470"/>
      <c r="AH52" s="470"/>
      <c r="AI52" s="470"/>
      <c r="AJ52" s="470"/>
      <c r="AK52" s="470"/>
      <c r="AL52" s="470"/>
      <c r="AP52" s="194"/>
      <c r="AQ52" s="194"/>
      <c r="AR52" s="194"/>
      <c r="AY52" s="440"/>
      <c r="BR52" s="5"/>
      <c r="BS52" s="5"/>
      <c r="BT52" s="5"/>
      <c r="BX52" s="186"/>
      <c r="BY52" s="186"/>
    </row>
    <row r="53" customFormat="false" ht="15" hidden="false" customHeight="true" outlineLevel="0" collapsed="false">
      <c r="B53" s="484" t="n">
        <v>43040</v>
      </c>
      <c r="C53" s="488" t="s">
        <v>379</v>
      </c>
      <c r="D53" s="488"/>
      <c r="E53" s="488"/>
      <c r="F53" s="488"/>
      <c r="G53" s="488"/>
      <c r="H53" s="488"/>
      <c r="I53" s="488"/>
      <c r="J53" s="488"/>
      <c r="K53" s="488"/>
      <c r="L53" s="488"/>
      <c r="M53" s="488"/>
      <c r="N53" s="488"/>
      <c r="O53" s="488"/>
      <c r="P53" s="488"/>
      <c r="Q53" s="488"/>
      <c r="R53" s="488"/>
      <c r="S53" s="488"/>
      <c r="T53" s="488"/>
      <c r="U53" s="488"/>
      <c r="V53" s="488"/>
      <c r="W53" s="488"/>
      <c r="X53" s="488"/>
      <c r="Y53" s="488"/>
      <c r="Z53" s="488"/>
      <c r="AA53" s="488"/>
      <c r="AB53" s="488"/>
      <c r="AC53" s="488"/>
      <c r="AD53" s="488"/>
      <c r="AE53" s="473"/>
      <c r="AF53" s="473"/>
      <c r="AG53" s="470"/>
      <c r="AH53" s="470"/>
      <c r="AI53" s="470"/>
      <c r="AJ53" s="470"/>
      <c r="AK53" s="470"/>
      <c r="AL53" s="470"/>
      <c r="AP53" s="194"/>
      <c r="AQ53" s="194"/>
      <c r="AR53" s="194"/>
      <c r="AY53" s="440"/>
      <c r="BR53" s="5"/>
      <c r="BS53" s="5"/>
      <c r="BT53" s="5"/>
      <c r="BX53" s="186"/>
      <c r="BY53" s="186"/>
    </row>
    <row r="54" customFormat="false" ht="15.75" hidden="false" customHeight="true" outlineLevel="0" collapsed="false">
      <c r="B54" s="484" t="n">
        <v>43041</v>
      </c>
      <c r="C54" s="488" t="s">
        <v>380</v>
      </c>
      <c r="D54" s="488"/>
      <c r="E54" s="488"/>
      <c r="F54" s="488"/>
      <c r="G54" s="488"/>
      <c r="H54" s="488"/>
      <c r="I54" s="488"/>
      <c r="J54" s="488"/>
      <c r="K54" s="488"/>
      <c r="L54" s="488"/>
      <c r="M54" s="488"/>
      <c r="N54" s="488"/>
      <c r="O54" s="488"/>
      <c r="P54" s="488"/>
      <c r="Q54" s="488"/>
      <c r="R54" s="488"/>
      <c r="S54" s="488"/>
      <c r="T54" s="488"/>
      <c r="U54" s="488"/>
      <c r="V54" s="488"/>
      <c r="W54" s="488"/>
      <c r="X54" s="488"/>
      <c r="Y54" s="488"/>
      <c r="Z54" s="488"/>
      <c r="AA54" s="488"/>
      <c r="AB54" s="488"/>
      <c r="AC54" s="488"/>
      <c r="AD54" s="488"/>
      <c r="AE54" s="473"/>
      <c r="AF54" s="473"/>
      <c r="AG54" s="470"/>
      <c r="AH54" s="470"/>
      <c r="AI54" s="470"/>
      <c r="AJ54" s="470"/>
      <c r="AK54" s="470"/>
      <c r="AL54" s="470"/>
      <c r="AP54" s="194"/>
      <c r="AQ54" s="194"/>
      <c r="AR54" s="194"/>
      <c r="AY54" s="440"/>
      <c r="BR54" s="5"/>
      <c r="BS54" s="5"/>
      <c r="BT54" s="5"/>
      <c r="BX54" s="186"/>
      <c r="BY54" s="186"/>
    </row>
    <row r="55" customFormat="false" ht="15.75" hidden="false" customHeight="true" outlineLevel="0" collapsed="false">
      <c r="B55" s="484" t="n">
        <v>43042</v>
      </c>
      <c r="C55" s="488" t="s">
        <v>381</v>
      </c>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73"/>
      <c r="AF55" s="473"/>
      <c r="AG55" s="470"/>
      <c r="AH55" s="470"/>
      <c r="AI55" s="470"/>
      <c r="AJ55" s="470"/>
      <c r="AK55" s="470"/>
      <c r="AL55" s="470"/>
      <c r="AP55" s="194"/>
      <c r="AQ55" s="194"/>
      <c r="AR55" s="194"/>
      <c r="AY55" s="440"/>
      <c r="BR55" s="5"/>
      <c r="BS55" s="5"/>
      <c r="BT55" s="5"/>
      <c r="BX55" s="186"/>
      <c r="BY55" s="186"/>
    </row>
    <row r="56" customFormat="false" ht="15.75" hidden="false" customHeight="true" outlineLevel="0" collapsed="false">
      <c r="B56" s="484" t="n">
        <v>43043</v>
      </c>
      <c r="C56" s="488" t="s">
        <v>382</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R56" s="5"/>
      <c r="BS56" s="5"/>
      <c r="BT56" s="5"/>
      <c r="BX56" s="186"/>
      <c r="BY56" s="186"/>
    </row>
    <row r="57" customFormat="false" ht="15.75" hidden="false" customHeight="true" outlineLevel="0" collapsed="false">
      <c r="B57" s="484" t="n">
        <v>43044</v>
      </c>
      <c r="C57" s="488" t="s">
        <v>382</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R57" s="5"/>
      <c r="BS57" s="5"/>
      <c r="BT57" s="5"/>
      <c r="BX57" s="186"/>
      <c r="BY57" s="186"/>
    </row>
    <row r="58" customFormat="false" ht="15.75" hidden="false" customHeight="true" outlineLevel="0" collapsed="false">
      <c r="B58" s="484" t="n">
        <v>43045</v>
      </c>
      <c r="C58" s="488" t="s">
        <v>379</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73"/>
      <c r="AF58" s="473"/>
      <c r="AG58" s="470"/>
      <c r="AH58" s="470"/>
      <c r="AI58" s="470"/>
      <c r="AJ58" s="470"/>
      <c r="AK58" s="470"/>
      <c r="AL58" s="470"/>
      <c r="AP58" s="194"/>
      <c r="AQ58" s="194"/>
      <c r="AR58" s="194"/>
      <c r="AY58" s="440"/>
      <c r="BR58" s="5"/>
      <c r="BS58" s="5"/>
      <c r="BT58" s="5"/>
      <c r="BX58" s="186"/>
      <c r="BY58" s="186"/>
    </row>
    <row r="59" customFormat="false" ht="15.75" hidden="false" customHeight="true" outlineLevel="0" collapsed="false">
      <c r="B59" s="484" t="n">
        <v>43046</v>
      </c>
      <c r="C59" s="488" t="s">
        <v>382</v>
      </c>
      <c r="D59" s="488"/>
      <c r="E59" s="488"/>
      <c r="F59" s="488"/>
      <c r="G59" s="488"/>
      <c r="H59" s="488"/>
      <c r="I59" s="488"/>
      <c r="J59" s="488"/>
      <c r="K59" s="488"/>
      <c r="L59" s="488"/>
      <c r="M59" s="488"/>
      <c r="N59" s="488"/>
      <c r="O59" s="488"/>
      <c r="P59" s="488"/>
      <c r="Q59" s="488"/>
      <c r="R59" s="488"/>
      <c r="S59" s="488"/>
      <c r="T59" s="488"/>
      <c r="U59" s="488"/>
      <c r="V59" s="488"/>
      <c r="W59" s="488"/>
      <c r="X59" s="488"/>
      <c r="Y59" s="488"/>
      <c r="Z59" s="488"/>
      <c r="AA59" s="488"/>
      <c r="AB59" s="488"/>
      <c r="AC59" s="488"/>
      <c r="AD59" s="488"/>
      <c r="AE59" s="473"/>
      <c r="AF59" s="473"/>
      <c r="AG59" s="470"/>
      <c r="AH59" s="470"/>
      <c r="AI59" s="470"/>
      <c r="AJ59" s="470"/>
      <c r="AK59" s="470"/>
      <c r="AL59" s="470"/>
      <c r="AP59" s="194"/>
      <c r="AQ59" s="194"/>
      <c r="AR59" s="194"/>
      <c r="AY59" s="440"/>
      <c r="BR59" s="5"/>
      <c r="BS59" s="5"/>
      <c r="BT59" s="5"/>
      <c r="BX59" s="186"/>
      <c r="BY59" s="186"/>
    </row>
    <row r="60" customFormat="false" ht="15.75" hidden="false" customHeight="true" outlineLevel="0" collapsed="false">
      <c r="B60" s="484" t="n">
        <v>43047</v>
      </c>
      <c r="C60" s="488" t="s">
        <v>382</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R60" s="5"/>
      <c r="BS60" s="5"/>
      <c r="BT60" s="5"/>
      <c r="BX60" s="186"/>
      <c r="BY60" s="186"/>
    </row>
    <row r="61" customFormat="false" ht="15.75" hidden="false" customHeight="true" outlineLevel="0" collapsed="false">
      <c r="B61" s="484" t="n">
        <v>43048</v>
      </c>
      <c r="C61" s="488" t="s">
        <v>383</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R61" s="5"/>
      <c r="BS61" s="5"/>
      <c r="BT61" s="5"/>
      <c r="BX61" s="186"/>
      <c r="BY61" s="186"/>
    </row>
    <row r="62" customFormat="false" ht="15.75" hidden="false" customHeight="true" outlineLevel="0" collapsed="false">
      <c r="B62" s="484" t="n">
        <v>43049</v>
      </c>
      <c r="C62" s="488" t="s">
        <v>384</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c r="BX62" s="186"/>
      <c r="BY62" s="186"/>
    </row>
    <row r="63" customFormat="false" ht="15.75" hidden="false" customHeight="true" outlineLevel="0" collapsed="false">
      <c r="B63" s="484" t="n">
        <v>43050</v>
      </c>
      <c r="C63" s="488" t="s">
        <v>385</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c r="BX63" s="186"/>
      <c r="BY63" s="186"/>
    </row>
    <row r="64" customFormat="false" ht="15.75" hidden="false" customHeight="true" outlineLevel="0" collapsed="false">
      <c r="B64" s="484" t="n">
        <v>43051</v>
      </c>
      <c r="C64" s="488" t="s">
        <v>386</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c r="BX64" s="186"/>
      <c r="BY64" s="186"/>
    </row>
    <row r="65" customFormat="false" ht="15.75" hidden="false" customHeight="true" outlineLevel="0" collapsed="false">
      <c r="B65" s="484" t="n">
        <v>43052</v>
      </c>
      <c r="C65" s="488" t="s">
        <v>387</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c r="BX65" s="186"/>
      <c r="BY65" s="186"/>
    </row>
    <row r="66" customFormat="false" ht="15.75" hidden="false" customHeight="true" outlineLevel="0" collapsed="false">
      <c r="B66" s="484" t="n">
        <v>43053</v>
      </c>
      <c r="C66" s="488" t="s">
        <v>388</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R66" s="5"/>
      <c r="BS66" s="5"/>
      <c r="BT66" s="5"/>
      <c r="BX66" s="186"/>
      <c r="BY66" s="186"/>
    </row>
    <row r="67" customFormat="false" ht="17.25" hidden="false" customHeight="true" outlineLevel="0" collapsed="false">
      <c r="B67" s="484" t="n">
        <v>43054</v>
      </c>
      <c r="C67" s="488" t="s">
        <v>389</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c r="BX67" s="186"/>
      <c r="BY67" s="186"/>
    </row>
    <row r="68" customFormat="false" ht="15.75" hidden="false" customHeight="true" outlineLevel="0" collapsed="false">
      <c r="B68" s="484" t="n">
        <v>43055</v>
      </c>
      <c r="C68" s="488" t="s">
        <v>390</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R68" s="5"/>
      <c r="BS68" s="5"/>
      <c r="BT68" s="5"/>
      <c r="BX68" s="186"/>
      <c r="BY68" s="186"/>
    </row>
    <row r="69" customFormat="false" ht="15.75" hidden="false" customHeight="true" outlineLevel="0" collapsed="false">
      <c r="B69" s="484" t="n">
        <v>43056</v>
      </c>
      <c r="C69" s="488" t="s">
        <v>391</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R69" s="5"/>
      <c r="BS69" s="5"/>
      <c r="BT69" s="5"/>
      <c r="BX69" s="186"/>
      <c r="BY69" s="186"/>
    </row>
    <row r="70" customFormat="false" ht="15.75" hidden="false" customHeight="true" outlineLevel="0" collapsed="false">
      <c r="B70" s="484" t="n">
        <v>43057</v>
      </c>
      <c r="C70" s="488" t="s">
        <v>392</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R70" s="5"/>
      <c r="BS70" s="5"/>
      <c r="BT70" s="5"/>
      <c r="BX70" s="186"/>
      <c r="BY70" s="186"/>
    </row>
    <row r="71" customFormat="false" ht="15.75" hidden="false" customHeight="true" outlineLevel="0" collapsed="false">
      <c r="B71" s="484" t="n">
        <v>43058</v>
      </c>
      <c r="C71" s="488" t="s">
        <v>393</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R71" s="5"/>
      <c r="BS71" s="5"/>
      <c r="BT71" s="5"/>
      <c r="BX71" s="186"/>
      <c r="BY71" s="186"/>
    </row>
    <row r="72" customFormat="false" ht="15.75" hidden="false" customHeight="true" outlineLevel="0" collapsed="false">
      <c r="B72" s="484" t="n">
        <v>43059</v>
      </c>
      <c r="C72" s="488" t="s">
        <v>394</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R72" s="5"/>
      <c r="BS72" s="5"/>
      <c r="BT72" s="5"/>
      <c r="BX72" s="186"/>
      <c r="BY72" s="186"/>
    </row>
    <row r="73" customFormat="false" ht="15.75" hidden="false" customHeight="true" outlineLevel="0" collapsed="false">
      <c r="B73" s="484" t="n">
        <v>43060</v>
      </c>
      <c r="C73" s="488" t="s">
        <v>395</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R73" s="5"/>
      <c r="BS73" s="5"/>
      <c r="BT73" s="5"/>
      <c r="BX73" s="186"/>
      <c r="BY73" s="186"/>
    </row>
    <row r="74" customFormat="false" ht="15.75" hidden="false" customHeight="true" outlineLevel="0" collapsed="false">
      <c r="B74" s="484" t="n">
        <v>43061</v>
      </c>
      <c r="C74" s="488" t="s">
        <v>396</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c r="BX74" s="186"/>
      <c r="BY74" s="186"/>
    </row>
    <row r="75" customFormat="false" ht="15.75" hidden="false" customHeight="true" outlineLevel="0" collapsed="false">
      <c r="B75" s="484" t="n">
        <v>43062</v>
      </c>
      <c r="C75" s="488" t="s">
        <v>397</v>
      </c>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73"/>
      <c r="AF75" s="473"/>
      <c r="AG75" s="470"/>
      <c r="AH75" s="470"/>
      <c r="AI75" s="470"/>
      <c r="AJ75" s="470"/>
      <c r="AK75" s="470"/>
      <c r="AL75" s="470"/>
      <c r="AP75" s="194"/>
      <c r="AQ75" s="194"/>
      <c r="AR75" s="194"/>
      <c r="AY75" s="440"/>
      <c r="BR75" s="5"/>
      <c r="BS75" s="5"/>
      <c r="BT75" s="5"/>
      <c r="BX75" s="186"/>
      <c r="BY75" s="186"/>
    </row>
    <row r="76" customFormat="false" ht="15.75" hidden="false" customHeight="true" outlineLevel="0" collapsed="false">
      <c r="B76" s="484" t="n">
        <v>43063</v>
      </c>
      <c r="C76" s="488" t="s">
        <v>398</v>
      </c>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73"/>
      <c r="AF76" s="473"/>
      <c r="AG76" s="470"/>
      <c r="AH76" s="470"/>
      <c r="AI76" s="470"/>
      <c r="AJ76" s="470"/>
      <c r="AK76" s="470"/>
      <c r="AL76" s="470"/>
      <c r="AP76" s="194"/>
      <c r="AQ76" s="194"/>
      <c r="AR76" s="194"/>
      <c r="AY76" s="440"/>
      <c r="BR76" s="5"/>
      <c r="BS76" s="5"/>
      <c r="BT76" s="5"/>
      <c r="BX76" s="186"/>
      <c r="BY76" s="186"/>
    </row>
    <row r="77" customFormat="false" ht="15.75" hidden="false" customHeight="true" outlineLevel="0" collapsed="false">
      <c r="B77" s="484" t="n">
        <v>43064</v>
      </c>
      <c r="C77" s="488" t="s">
        <v>399</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R77" s="5"/>
      <c r="BS77" s="5"/>
      <c r="BT77" s="5"/>
      <c r="BX77" s="186"/>
      <c r="BY77" s="186"/>
    </row>
    <row r="78" customFormat="false" ht="15.75" hidden="false" customHeight="true" outlineLevel="0" collapsed="false">
      <c r="B78" s="484" t="n">
        <v>43065</v>
      </c>
      <c r="C78" s="488" t="s">
        <v>400</v>
      </c>
      <c r="D78" s="488"/>
      <c r="E78" s="488"/>
      <c r="F78" s="488"/>
      <c r="G78" s="488"/>
      <c r="H78" s="488"/>
      <c r="I78" s="488"/>
      <c r="J78" s="488"/>
      <c r="K78" s="488"/>
      <c r="L78" s="488"/>
      <c r="M78" s="488"/>
      <c r="N78" s="488"/>
      <c r="O78" s="488"/>
      <c r="P78" s="488"/>
      <c r="Q78" s="488"/>
      <c r="R78" s="488"/>
      <c r="S78" s="488"/>
      <c r="T78" s="488"/>
      <c r="U78" s="488"/>
      <c r="V78" s="488"/>
      <c r="W78" s="488"/>
      <c r="X78" s="488"/>
      <c r="Y78" s="488"/>
      <c r="Z78" s="488"/>
      <c r="AA78" s="488"/>
      <c r="AB78" s="488"/>
      <c r="AC78" s="488"/>
      <c r="AD78" s="488"/>
      <c r="AE78" s="473"/>
      <c r="AF78" s="473"/>
      <c r="AG78" s="470"/>
      <c r="AH78" s="470"/>
      <c r="AI78" s="470"/>
      <c r="AJ78" s="470"/>
      <c r="AK78" s="470"/>
      <c r="AL78" s="470"/>
      <c r="AP78" s="194"/>
      <c r="AQ78" s="194"/>
      <c r="AR78" s="194"/>
      <c r="AY78" s="440"/>
      <c r="BR78" s="5"/>
      <c r="BS78" s="5"/>
      <c r="BT78" s="5"/>
      <c r="BX78" s="186"/>
      <c r="BY78" s="186"/>
    </row>
    <row r="79" customFormat="false" ht="15.75" hidden="false" customHeight="true" outlineLevel="0" collapsed="false">
      <c r="B79" s="484" t="n">
        <v>43066</v>
      </c>
      <c r="C79" s="488" t="s">
        <v>401</v>
      </c>
      <c r="D79" s="488"/>
      <c r="E79" s="488"/>
      <c r="F79" s="488"/>
      <c r="G79" s="488"/>
      <c r="H79" s="488"/>
      <c r="I79" s="488"/>
      <c r="J79" s="488"/>
      <c r="K79" s="488"/>
      <c r="L79" s="488"/>
      <c r="M79" s="488"/>
      <c r="N79" s="488"/>
      <c r="O79" s="488"/>
      <c r="P79" s="488"/>
      <c r="Q79" s="488"/>
      <c r="R79" s="488"/>
      <c r="S79" s="488"/>
      <c r="T79" s="488"/>
      <c r="U79" s="488"/>
      <c r="V79" s="488"/>
      <c r="W79" s="488"/>
      <c r="X79" s="488"/>
      <c r="Y79" s="488"/>
      <c r="Z79" s="488"/>
      <c r="AA79" s="488"/>
      <c r="AB79" s="488"/>
      <c r="AC79" s="488"/>
      <c r="AD79" s="488"/>
      <c r="AE79" s="473"/>
      <c r="AF79" s="473"/>
      <c r="AG79" s="470"/>
      <c r="AH79" s="470"/>
      <c r="AI79" s="470"/>
      <c r="AJ79" s="470"/>
      <c r="AK79" s="470"/>
      <c r="AL79" s="470"/>
      <c r="AP79" s="194"/>
      <c r="AQ79" s="194"/>
      <c r="AR79" s="194"/>
      <c r="AY79" s="440"/>
      <c r="BR79" s="5"/>
      <c r="BS79" s="5"/>
      <c r="BT79" s="5"/>
      <c r="BX79" s="186"/>
      <c r="BY79" s="186"/>
    </row>
    <row r="80" customFormat="false" ht="15.75" hidden="false" customHeight="true" outlineLevel="0" collapsed="false">
      <c r="B80" s="484" t="n">
        <v>43067</v>
      </c>
      <c r="C80" s="488" t="s">
        <v>402</v>
      </c>
      <c r="D80" s="488"/>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73"/>
      <c r="AF80" s="473"/>
      <c r="AG80" s="470"/>
      <c r="AH80" s="470"/>
      <c r="AI80" s="470"/>
      <c r="AJ80" s="470"/>
      <c r="AK80" s="470"/>
      <c r="AL80" s="470"/>
      <c r="AP80" s="194"/>
      <c r="AQ80" s="194"/>
      <c r="AR80" s="194"/>
      <c r="AY80" s="440"/>
      <c r="BR80" s="5"/>
      <c r="BS80" s="5"/>
      <c r="BT80" s="5"/>
      <c r="BX80" s="186"/>
      <c r="BY80" s="186"/>
    </row>
    <row r="81" customFormat="false" ht="15.75" hidden="false" customHeight="true" outlineLevel="0" collapsed="false">
      <c r="B81" s="484" t="n">
        <v>43068</v>
      </c>
      <c r="C81" s="488" t="s">
        <v>403</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c r="BX81" s="186"/>
      <c r="BY81" s="186"/>
    </row>
    <row r="82" customFormat="false" ht="15.75" hidden="false" customHeight="true" outlineLevel="0" collapsed="false">
      <c r="B82" s="484" t="n">
        <v>43069</v>
      </c>
      <c r="C82" s="488" t="s">
        <v>404</v>
      </c>
      <c r="D82" s="488"/>
      <c r="E82" s="488"/>
      <c r="F82" s="488"/>
      <c r="G82" s="488"/>
      <c r="H82" s="488"/>
      <c r="I82" s="488"/>
      <c r="J82" s="488"/>
      <c r="K82" s="488"/>
      <c r="L82" s="488"/>
      <c r="M82" s="488"/>
      <c r="N82" s="488"/>
      <c r="O82" s="488"/>
      <c r="P82" s="488"/>
      <c r="Q82" s="488"/>
      <c r="R82" s="488"/>
      <c r="S82" s="488"/>
      <c r="T82" s="488"/>
      <c r="U82" s="488"/>
      <c r="V82" s="488"/>
      <c r="W82" s="488"/>
      <c r="X82" s="488"/>
      <c r="Y82" s="488"/>
      <c r="Z82" s="488"/>
      <c r="AA82" s="488"/>
      <c r="AB82" s="488"/>
      <c r="AC82" s="488"/>
      <c r="AD82" s="488"/>
      <c r="AE82" s="473"/>
      <c r="AF82" s="473"/>
      <c r="AG82" s="470"/>
      <c r="AH82" s="470"/>
      <c r="AI82" s="470"/>
      <c r="AJ82" s="470"/>
      <c r="AK82" s="470"/>
      <c r="AL82" s="470"/>
      <c r="AP82" s="194"/>
      <c r="AQ82" s="194"/>
      <c r="AR82" s="194"/>
      <c r="AY82" s="440"/>
      <c r="BR82" s="5"/>
      <c r="BS82" s="5"/>
      <c r="BT82" s="5"/>
      <c r="BX82" s="186"/>
      <c r="BY82" s="186"/>
    </row>
  </sheetData>
  <mergeCells count="113">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X3:BX5"/>
    <mergeCell ref="BY3:BY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E44:F44"/>
    <mergeCell ref="G44:H44"/>
    <mergeCell ref="I44:J44"/>
    <mergeCell ref="K44:L44"/>
    <mergeCell ref="M44:N44"/>
    <mergeCell ref="O44:P44"/>
    <mergeCell ref="C52:AD52"/>
    <mergeCell ref="C53:AD53"/>
    <mergeCell ref="C54:AD54"/>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s>
  <conditionalFormatting sqref="Q13:S15">
    <cfRule type="cellIs" priority="2" operator="greaterThan" aboveAverage="0" equalAverage="0" bottom="0" percent="0" rank="0" text="" dxfId="10">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AH21" activePane="bottomRight" state="frozen"/>
      <selection pane="topLeft" activeCell="A1" activeCellId="0" sqref="A1"/>
      <selection pane="topRight" activeCell="AH1" activeCellId="0" sqref="AH1"/>
      <selection pane="bottomLeft" activeCell="A21" activeCellId="0" sqref="A21"/>
      <selection pane="bottomRight" activeCell="AH41" activeCellId="1" sqref="BY34:BY89 AH41"/>
    </sheetView>
  </sheetViews>
  <sheetFormatPr defaultColWidth="8.54296875" defaultRowHeight="15" zeroHeight="false" outlineLevelRow="0" outlineLevelCol="0"/>
  <cols>
    <col collapsed="false" customWidth="true" hidden="false" outlineLevel="0" max="32" min="32" style="0" width="10"/>
    <col collapsed="false" customWidth="true" hidden="false" outlineLevel="0" max="38" min="38" style="0" width="10.43"/>
    <col collapsed="false" customWidth="true" hidden="false" outlineLevel="0" max="41" min="41" style="0" width="11"/>
    <col collapsed="false" customWidth="true" hidden="false" outlineLevel="0" max="69" min="69" style="0" width="6.14"/>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c r="BX1" s="186"/>
      <c r="BY1" s="186"/>
    </row>
    <row r="2" customFormat="false" ht="18.75" hidden="false" customHeight="false" outlineLevel="0" collapsed="false">
      <c r="B2" s="6" t="n">
        <v>43070</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c r="BX2" s="186"/>
      <c r="BY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X3" s="518" t="s">
        <v>71</v>
      </c>
      <c r="BY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X4" s="518"/>
      <c r="BY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X5" s="518"/>
      <c r="BY5" s="518"/>
    </row>
    <row r="6" customFormat="false" ht="15" hidden="false" customHeight="false" outlineLevel="0" collapsed="false">
      <c r="A6" s="226" t="s">
        <v>135</v>
      </c>
      <c r="B6" s="85" t="n">
        <v>43065</v>
      </c>
      <c r="C6" s="86" t="n">
        <v>65</v>
      </c>
      <c r="D6" s="214" t="n">
        <v>0.59</v>
      </c>
      <c r="E6" s="88" t="n">
        <v>80</v>
      </c>
      <c r="F6" s="88" t="n">
        <v>56</v>
      </c>
      <c r="G6" s="89" t="n">
        <v>4</v>
      </c>
      <c r="H6" s="89" t="n">
        <v>3</v>
      </c>
      <c r="I6" s="89" t="n">
        <v>4</v>
      </c>
      <c r="J6" s="89" t="n">
        <v>10</v>
      </c>
      <c r="K6" s="90" t="n">
        <v>19</v>
      </c>
      <c r="L6" s="90" t="n">
        <v>9</v>
      </c>
      <c r="M6" s="90" t="n">
        <v>17</v>
      </c>
      <c r="N6" s="90" t="n">
        <v>24</v>
      </c>
      <c r="O6" s="90" t="n">
        <v>1</v>
      </c>
      <c r="P6" s="90" t="n">
        <v>52</v>
      </c>
      <c r="Q6" s="90" t="n">
        <v>3694</v>
      </c>
      <c r="R6" s="91" t="n">
        <v>3635</v>
      </c>
      <c r="S6" s="91" t="n">
        <v>3596</v>
      </c>
      <c r="T6" s="92" t="n">
        <v>656</v>
      </c>
      <c r="U6" s="92" t="n">
        <v>682</v>
      </c>
      <c r="V6" s="89" t="n">
        <v>44</v>
      </c>
      <c r="W6" s="89" t="n">
        <v>0</v>
      </c>
      <c r="X6" s="89" t="n">
        <v>48</v>
      </c>
      <c r="Y6" s="89" t="n">
        <v>0</v>
      </c>
      <c r="Z6" s="89" t="n">
        <v>60</v>
      </c>
      <c r="AA6" s="88" t="n">
        <v>0</v>
      </c>
      <c r="AB6" s="93" t="n">
        <f aca="false">U6-T6+AX6</f>
        <v>35</v>
      </c>
      <c r="AC6" s="94" t="n">
        <f aca="false">T6-S6</f>
        <v>-2940</v>
      </c>
      <c r="AD6" s="88" t="n">
        <v>156</v>
      </c>
      <c r="AE6" s="95" t="n">
        <f aca="false">IF(AD6&gt;0, U6/(AD6*24),"no data")</f>
        <v>0.18215811965812</v>
      </c>
      <c r="AF6" s="96" t="n">
        <f aca="false">IF(Q6&gt;0,Q6/24,"no data")</f>
        <v>153.916666666667</v>
      </c>
      <c r="AG6" s="95" t="n">
        <f aca="false">IF(T6&gt;0,(T6/Q6),"no data")</f>
        <v>0.177585273416351</v>
      </c>
      <c r="AH6" s="97" t="n">
        <f aca="false">(1440-((V6*W6)+(X6*Y6)+(Z6*AA6))/(V6+X6+Z6))/1440</f>
        <v>1</v>
      </c>
      <c r="AI6" s="98" t="n">
        <f aca="false">IF(T6&gt;0,(1440-((W6*V6+AR6*AS6)+(Y6*X6+AT6*AU6)+(Z6*AA6+AV6*AW6))/(V6+X6+Z6))/1440,"no data")</f>
        <v>0.970668859649123</v>
      </c>
      <c r="AJ6" s="110" t="n">
        <v>2.066</v>
      </c>
      <c r="AK6" s="101" t="n">
        <v>141.69</v>
      </c>
      <c r="AL6" s="101" t="n">
        <f aca="false">AJ6*AK6</f>
        <v>292.73154</v>
      </c>
      <c r="AM6" s="110" t="n">
        <v>6.54</v>
      </c>
      <c r="AN6" s="88" t="n">
        <v>944</v>
      </c>
      <c r="AO6" s="103" t="n">
        <f aca="false">AM6*AN6</f>
        <v>6173.76</v>
      </c>
      <c r="AP6" s="104" t="n">
        <f aca="false">IF(T6&gt;0,((((AJ6*AK6)+(AM6*AN6))/(T6*1000))*1000000),"no data")</f>
        <v>9857.45661585366</v>
      </c>
      <c r="AQ6" s="101" t="n">
        <f aca="false">R6/24</f>
        <v>151.458333333333</v>
      </c>
      <c r="AR6" s="88" t="n">
        <v>24</v>
      </c>
      <c r="AS6" s="106" t="n">
        <v>48</v>
      </c>
      <c r="AT6" s="106" t="n">
        <v>18</v>
      </c>
      <c r="AU6" s="88" t="n">
        <v>146</v>
      </c>
      <c r="AV6" s="106" t="n">
        <v>16</v>
      </c>
      <c r="AW6" s="88" t="n">
        <v>165</v>
      </c>
      <c r="AX6" s="88" t="n">
        <v>9</v>
      </c>
      <c r="AZ6" s="107" t="n">
        <v>193</v>
      </c>
      <c r="BA6" s="107" t="n">
        <v>276</v>
      </c>
      <c r="BB6" s="107" t="n">
        <v>213</v>
      </c>
      <c r="BC6" s="107" t="n">
        <f aca="false">BA6-AZ6</f>
        <v>83</v>
      </c>
      <c r="BD6" s="107" t="n">
        <f aca="false">AP6</f>
        <v>9857.45661585366</v>
      </c>
      <c r="BE6" s="232" t="n">
        <f aca="false">BB6/24</f>
        <v>8.875</v>
      </c>
      <c r="BF6" s="109" t="n">
        <v>0.192</v>
      </c>
      <c r="BG6" s="110" t="n">
        <v>0.187</v>
      </c>
      <c r="BH6" s="111" t="n">
        <v>26</v>
      </c>
      <c r="BI6" s="112" t="n">
        <v>5.55</v>
      </c>
      <c r="BJ6" s="111" t="n">
        <v>6.65</v>
      </c>
      <c r="BK6" s="111" t="n">
        <v>6.05</v>
      </c>
      <c r="BL6" s="112" t="n">
        <v>1001.04</v>
      </c>
      <c r="BM6" s="111" t="n">
        <v>50.09</v>
      </c>
      <c r="BN6" s="113" t="n">
        <v>0.9303</v>
      </c>
      <c r="BO6" s="112" t="n">
        <v>88.57</v>
      </c>
      <c r="BP6" s="111" t="n">
        <v>86</v>
      </c>
      <c r="BQ6" s="39"/>
      <c r="BR6" s="107" t="n">
        <v>12640</v>
      </c>
      <c r="BS6" s="107" t="n">
        <v>12074</v>
      </c>
      <c r="BT6" s="116" t="n">
        <f aca="false">BS6-BR6</f>
        <v>-566</v>
      </c>
      <c r="BU6" s="161" t="n">
        <f aca="false">BF6+BG6</f>
        <v>0.379</v>
      </c>
      <c r="BV6" s="108" t="n">
        <v>2.43</v>
      </c>
      <c r="BW6" s="108" t="n">
        <v>2.55</v>
      </c>
      <c r="BX6" s="108" t="n">
        <v>1.53</v>
      </c>
      <c r="BY6" s="108" t="n">
        <v>3.75</v>
      </c>
    </row>
    <row r="7" customFormat="false" ht="15" hidden="false" customHeight="false" outlineLevel="0" collapsed="false">
      <c r="A7" s="226"/>
      <c r="B7" s="85" t="n">
        <v>43066</v>
      </c>
      <c r="C7" s="86" t="n">
        <v>64.8</v>
      </c>
      <c r="D7" s="214" t="n">
        <v>0.618</v>
      </c>
      <c r="E7" s="88" t="n">
        <v>80</v>
      </c>
      <c r="F7" s="88" t="n">
        <v>53</v>
      </c>
      <c r="G7" s="89" t="n">
        <v>24</v>
      </c>
      <c r="H7" s="89" t="n">
        <v>0</v>
      </c>
      <c r="I7" s="89" t="n">
        <v>24</v>
      </c>
      <c r="J7" s="89" t="n">
        <v>0</v>
      </c>
      <c r="K7" s="90" t="n">
        <v>0</v>
      </c>
      <c r="L7" s="90" t="n">
        <v>0</v>
      </c>
      <c r="M7" s="90" t="n">
        <v>0</v>
      </c>
      <c r="N7" s="90" t="n">
        <v>0</v>
      </c>
      <c r="O7" s="90" t="n">
        <v>11</v>
      </c>
      <c r="P7" s="90" t="n">
        <v>6</v>
      </c>
      <c r="Q7" s="90" t="n">
        <v>3693</v>
      </c>
      <c r="R7" s="91" t="n">
        <v>3560</v>
      </c>
      <c r="S7" s="91" t="n">
        <v>3403</v>
      </c>
      <c r="T7" s="92" t="n">
        <v>3374</v>
      </c>
      <c r="U7" s="92" t="n">
        <v>3474</v>
      </c>
      <c r="V7" s="89" t="n">
        <v>45</v>
      </c>
      <c r="W7" s="89" t="n">
        <v>0</v>
      </c>
      <c r="X7" s="89" t="n">
        <v>48</v>
      </c>
      <c r="Y7" s="89" t="n">
        <v>0</v>
      </c>
      <c r="Z7" s="89" t="n">
        <v>60</v>
      </c>
      <c r="AA7" s="88" t="n">
        <v>0</v>
      </c>
      <c r="AB7" s="93" t="n">
        <f aca="false">U7-T7+AX7</f>
        <v>100</v>
      </c>
      <c r="AC7" s="94" t="n">
        <f aca="false">T7-S7</f>
        <v>-29</v>
      </c>
      <c r="AD7" s="88" t="n">
        <v>157</v>
      </c>
      <c r="AE7" s="95" t="n">
        <f aca="false">IF(AD7&gt;0, U7/(AD7*24),"no data")</f>
        <v>0.921974522292994</v>
      </c>
      <c r="AF7" s="96" t="n">
        <f aca="false">IF(Q7&gt;0,Q7/24,"no data")</f>
        <v>153.875</v>
      </c>
      <c r="AG7" s="95" t="n">
        <f aca="false">IF(T7&gt;0,(T7/Q7),"no data")</f>
        <v>0.913620362848632</v>
      </c>
      <c r="AH7" s="97" t="n">
        <f aca="false">(1440-((V7*W7)+(X7*Y7)+(Z7*AA7))/(V7+X7+Z7))/1440</f>
        <v>1</v>
      </c>
      <c r="AI7" s="98" t="n">
        <f aca="false">IF(T7&gt;0,(1440-((W7*V7+AR7*AS7)+(Y7*X7+AT7*AU7)+(Z7*AA7+AV7*AW7))/(V7+X7+Z7))/1440,"no data")</f>
        <v>0.947303921568627</v>
      </c>
      <c r="AJ7" s="110" t="n">
        <v>8.285</v>
      </c>
      <c r="AK7" s="101" t="n">
        <v>136.69</v>
      </c>
      <c r="AL7" s="101" t="n">
        <f aca="false">AJ7*AK7</f>
        <v>1132.47665</v>
      </c>
      <c r="AM7" s="110" t="n">
        <v>29.527</v>
      </c>
      <c r="AN7" s="88" t="n">
        <v>943</v>
      </c>
      <c r="AO7" s="103" t="n">
        <f aca="false">AM7*AN7</f>
        <v>27843.961</v>
      </c>
      <c r="AP7" s="104" t="n">
        <f aca="false">IF(T7&gt;0,((((AJ7*AK7)+(AM7*AN7))/(T7*1000))*1000000),"no data")</f>
        <v>8588.15579430943</v>
      </c>
      <c r="AQ7" s="101" t="n">
        <f aca="false">R7/24</f>
        <v>148.333333333333</v>
      </c>
      <c r="AR7" s="88" t="n">
        <v>0</v>
      </c>
      <c r="AS7" s="106" t="n">
        <v>0</v>
      </c>
      <c r="AT7" s="106" t="n">
        <v>0</v>
      </c>
      <c r="AU7" s="88" t="n">
        <v>0</v>
      </c>
      <c r="AV7" s="106" t="n">
        <v>15</v>
      </c>
      <c r="AW7" s="88" t="n">
        <v>774</v>
      </c>
      <c r="AX7" s="88" t="n">
        <v>0</v>
      </c>
      <c r="AZ7" s="107" t="n">
        <v>1083</v>
      </c>
      <c r="BA7" s="107" t="n">
        <v>1151</v>
      </c>
      <c r="BB7" s="107" t="n">
        <v>1240</v>
      </c>
      <c r="BC7" s="107" t="n">
        <f aca="false">BA7-AZ7</f>
        <v>68</v>
      </c>
      <c r="BD7" s="107" t="n">
        <f aca="false">AP7</f>
        <v>8588.15579430943</v>
      </c>
      <c r="BE7" s="232" t="n">
        <f aca="false">BB7/24</f>
        <v>51.6666666666667</v>
      </c>
      <c r="BF7" s="109" t="n">
        <v>1.069</v>
      </c>
      <c r="BG7" s="110" t="n">
        <v>1.059</v>
      </c>
      <c r="BH7" s="111" t="n">
        <v>26</v>
      </c>
      <c r="BI7" s="111" t="n">
        <v>28.69</v>
      </c>
      <c r="BJ7" s="112" t="n">
        <v>24.77</v>
      </c>
      <c r="BK7" s="111" t="n">
        <v>24.85</v>
      </c>
      <c r="BL7" s="112" t="n">
        <v>998.71</v>
      </c>
      <c r="BM7" s="111" t="n">
        <v>50.09</v>
      </c>
      <c r="BN7" s="113" t="n">
        <v>0.9324</v>
      </c>
      <c r="BO7" s="107" t="n">
        <v>91.16</v>
      </c>
      <c r="BP7" s="111" t="n">
        <v>85.74</v>
      </c>
      <c r="BQ7" s="39"/>
      <c r="BR7" s="107" t="n">
        <v>12453</v>
      </c>
      <c r="BS7" s="107" t="n">
        <v>11910</v>
      </c>
      <c r="BT7" s="116" t="n">
        <f aca="false">BS7-BR7</f>
        <v>-543</v>
      </c>
      <c r="BU7" s="161" t="n">
        <f aca="false">BF7+BG7</f>
        <v>2.128</v>
      </c>
      <c r="BV7" s="108" t="n">
        <v>11.25</v>
      </c>
      <c r="BW7" s="108" t="n">
        <v>11.17</v>
      </c>
      <c r="BX7" s="108" t="n">
        <v>15.5</v>
      </c>
      <c r="BY7" s="108" t="n">
        <v>4.63</v>
      </c>
    </row>
    <row r="8" customFormat="false" ht="15" hidden="false" customHeight="false" outlineLevel="0" collapsed="false">
      <c r="A8" s="226"/>
      <c r="B8" s="85" t="n">
        <v>43067</v>
      </c>
      <c r="C8" s="86" t="n">
        <v>66.1</v>
      </c>
      <c r="D8" s="214" t="n">
        <v>0.566</v>
      </c>
      <c r="E8" s="88" t="n">
        <v>82</v>
      </c>
      <c r="F8" s="88" t="n">
        <v>55</v>
      </c>
      <c r="G8" s="89" t="n">
        <v>24</v>
      </c>
      <c r="H8" s="89" t="n">
        <v>0</v>
      </c>
      <c r="I8" s="89" t="n">
        <v>24</v>
      </c>
      <c r="J8" s="89" t="n">
        <v>0</v>
      </c>
      <c r="K8" s="90" t="n">
        <v>0</v>
      </c>
      <c r="L8" s="90" t="n">
        <v>0</v>
      </c>
      <c r="M8" s="90" t="n">
        <v>0</v>
      </c>
      <c r="N8" s="90" t="n">
        <v>0</v>
      </c>
      <c r="O8" s="90" t="n">
        <v>24</v>
      </c>
      <c r="P8" s="90" t="n">
        <v>0</v>
      </c>
      <c r="Q8" s="90" t="n">
        <v>3690</v>
      </c>
      <c r="R8" s="91" t="n">
        <v>3662</v>
      </c>
      <c r="S8" s="91" t="n">
        <v>3662</v>
      </c>
      <c r="T8" s="92" t="n">
        <v>3593</v>
      </c>
      <c r="U8" s="92" t="n">
        <v>3703</v>
      </c>
      <c r="V8" s="89" t="n">
        <v>45</v>
      </c>
      <c r="W8" s="89" t="n">
        <v>0</v>
      </c>
      <c r="X8" s="89" t="n">
        <v>47</v>
      </c>
      <c r="Y8" s="89" t="n">
        <v>0</v>
      </c>
      <c r="Z8" s="89" t="n">
        <v>62</v>
      </c>
      <c r="AA8" s="88" t="n">
        <v>0</v>
      </c>
      <c r="AB8" s="93" t="n">
        <f aca="false">U8-T8+AX8</f>
        <v>110</v>
      </c>
      <c r="AC8" s="94" t="n">
        <f aca="false">T8-S8</f>
        <v>-69</v>
      </c>
      <c r="AD8" s="88" t="n">
        <v>157</v>
      </c>
      <c r="AE8" s="95" t="n">
        <f aca="false">IF(AD8&gt;0, U8/(AD8*24),"no data")</f>
        <v>0.982749469214437</v>
      </c>
      <c r="AF8" s="96" t="n">
        <f aca="false">IF(Q8&gt;0,Q8/24,"no data")</f>
        <v>153.75</v>
      </c>
      <c r="AG8" s="95" t="n">
        <f aca="false">IF(T8&gt;0,(T8/Q8),"no data")</f>
        <v>0.973712737127371</v>
      </c>
      <c r="AH8" s="97" t="n">
        <f aca="false">(1440-((V8*W8)+(X8*Y8)+(Z8*AA8))/(V8+X8+Z8))/1440</f>
        <v>1</v>
      </c>
      <c r="AI8" s="98" t="n">
        <f aca="false">IF(T8&gt;0,(1440-((W8*V8+AR8*AS8)+(Y8*X8+AT8*AU8)+(Z8*AA8+AV8*AW8))/(V8+X8+Z8))/1440,"no data")</f>
        <v>1</v>
      </c>
      <c r="AJ8" s="110" t="n">
        <v>8.09</v>
      </c>
      <c r="AK8" s="101" t="n">
        <v>134.51</v>
      </c>
      <c r="AL8" s="101" t="n">
        <f aca="false">AJ8*AK8</f>
        <v>1088.1859</v>
      </c>
      <c r="AM8" s="110" t="n">
        <v>31.915</v>
      </c>
      <c r="AN8" s="88" t="n">
        <v>946</v>
      </c>
      <c r="AO8" s="103" t="n">
        <f aca="false">AM8*AN8</f>
        <v>30191.59</v>
      </c>
      <c r="AP8" s="104" t="n">
        <f aca="false">IF(T8&gt;0,((((AJ8*AK8)+(AM8*AN8))/(T8*1000))*1000000),"no data")</f>
        <v>8705.7544948511</v>
      </c>
      <c r="AQ8" s="101" t="n">
        <f aca="false">R8/24</f>
        <v>152.583333333333</v>
      </c>
      <c r="AR8" s="88" t="n">
        <v>0</v>
      </c>
      <c r="AS8" s="106" t="n">
        <v>0</v>
      </c>
      <c r="AT8" s="106" t="n">
        <v>0</v>
      </c>
      <c r="AU8" s="88" t="n">
        <v>0</v>
      </c>
      <c r="AV8" s="106" t="n">
        <v>0</v>
      </c>
      <c r="AW8" s="88" t="n">
        <v>0</v>
      </c>
      <c r="AX8" s="88" t="n">
        <v>0</v>
      </c>
      <c r="AZ8" s="107" t="n">
        <v>1081</v>
      </c>
      <c r="BA8" s="107" t="n">
        <v>1138</v>
      </c>
      <c r="BB8" s="107" t="n">
        <v>1484</v>
      </c>
      <c r="BC8" s="107" t="n">
        <f aca="false">BA8-AZ8</f>
        <v>57</v>
      </c>
      <c r="BD8" s="107" t="n">
        <f aca="false">AP8</f>
        <v>8705.7544948511</v>
      </c>
      <c r="BE8" s="232" t="n">
        <f aca="false">BB8/24</f>
        <v>61.8333333333333</v>
      </c>
      <c r="BF8" s="109" t="n">
        <v>2.291</v>
      </c>
      <c r="BG8" s="110" t="n">
        <v>2.288</v>
      </c>
      <c r="BH8" s="111" t="n">
        <v>26</v>
      </c>
      <c r="BI8" s="112" t="n">
        <v>28.64</v>
      </c>
      <c r="BJ8" s="111" t="n">
        <v>24.97</v>
      </c>
      <c r="BK8" s="111" t="n">
        <v>24.36</v>
      </c>
      <c r="BL8" s="112" t="n">
        <v>995.1</v>
      </c>
      <c r="BM8" s="111" t="n">
        <v>50.07</v>
      </c>
      <c r="BN8" s="113" t="n">
        <v>0.9331</v>
      </c>
      <c r="BO8" s="112" t="n">
        <v>91.49</v>
      </c>
      <c r="BP8" s="111" t="n">
        <v>85.38</v>
      </c>
      <c r="BQ8" s="39"/>
      <c r="BR8" s="107" t="n">
        <v>12456</v>
      </c>
      <c r="BS8" s="107" t="n">
        <v>12072</v>
      </c>
      <c r="BT8" s="116" t="n">
        <f aca="false">BS8-BR8</f>
        <v>-384</v>
      </c>
      <c r="BU8" s="161" t="n">
        <f aca="false">BF8+BG8</f>
        <v>4.579</v>
      </c>
      <c r="BV8" s="108" t="n">
        <v>24</v>
      </c>
      <c r="BW8" s="108" t="n">
        <v>24</v>
      </c>
      <c r="BX8" s="108" t="n">
        <v>15.8</v>
      </c>
      <c r="BY8" s="108" t="n">
        <v>4.25</v>
      </c>
    </row>
    <row r="9" customFormat="false" ht="15" hidden="false" customHeight="false" outlineLevel="0" collapsed="false">
      <c r="A9" s="226"/>
      <c r="B9" s="85" t="n">
        <v>43068</v>
      </c>
      <c r="C9" s="86" t="n">
        <v>66.95</v>
      </c>
      <c r="D9" s="214" t="n">
        <v>0.5547</v>
      </c>
      <c r="E9" s="88" t="n">
        <v>81</v>
      </c>
      <c r="F9" s="88" t="n">
        <v>56</v>
      </c>
      <c r="G9" s="89" t="n">
        <v>24</v>
      </c>
      <c r="H9" s="89" t="n">
        <v>0</v>
      </c>
      <c r="I9" s="89" t="n">
        <v>24</v>
      </c>
      <c r="J9" s="89" t="n">
        <v>0</v>
      </c>
      <c r="K9" s="90" t="n">
        <v>0</v>
      </c>
      <c r="L9" s="90" t="n">
        <v>0</v>
      </c>
      <c r="M9" s="90" t="n">
        <v>0</v>
      </c>
      <c r="N9" s="90" t="n">
        <v>0</v>
      </c>
      <c r="O9" s="90" t="n">
        <v>24</v>
      </c>
      <c r="P9" s="90" t="n">
        <v>0</v>
      </c>
      <c r="Q9" s="90" t="n">
        <v>3687</v>
      </c>
      <c r="R9" s="91" t="n">
        <v>3674</v>
      </c>
      <c r="S9" s="91" t="n">
        <v>3674</v>
      </c>
      <c r="T9" s="92" t="n">
        <v>3620</v>
      </c>
      <c r="U9" s="92" t="n">
        <v>3729</v>
      </c>
      <c r="V9" s="89" t="n">
        <v>46</v>
      </c>
      <c r="W9" s="89" t="n">
        <v>0</v>
      </c>
      <c r="X9" s="89" t="n">
        <v>48</v>
      </c>
      <c r="Y9" s="89" t="n">
        <v>0</v>
      </c>
      <c r="Z9" s="89" t="n">
        <v>62</v>
      </c>
      <c r="AA9" s="88" t="n">
        <v>0</v>
      </c>
      <c r="AB9" s="93" t="n">
        <f aca="false">U9-T9+AX9</f>
        <v>109</v>
      </c>
      <c r="AC9" s="94" t="n">
        <f aca="false">T9-S9</f>
        <v>-54</v>
      </c>
      <c r="AD9" s="88" t="n">
        <v>161</v>
      </c>
      <c r="AE9" s="95" t="n">
        <f aca="false">IF(AD9&gt;0, U9/(AD9*24),"no data")</f>
        <v>0.965062111801242</v>
      </c>
      <c r="AF9" s="96" t="n">
        <f aca="false">IF(Q9&gt;0,Q9/24,"no data")</f>
        <v>153.625</v>
      </c>
      <c r="AG9" s="95" t="n">
        <f aca="false">IF(T9&gt;0,(T9/Q9),"no data")</f>
        <v>0.981828044480608</v>
      </c>
      <c r="AH9" s="97" t="n">
        <f aca="false">(1440-((V9*W9)+(X9*Y9)+(Z9*AA9))/(V9+X9+Z9))/1440</f>
        <v>1</v>
      </c>
      <c r="AI9" s="98" t="n">
        <f aca="false">IF(T9&gt;0,(1440-((W9*V9+AR9*AS9)+(Y9*X9+AT9*AU9)+(Z9*AA9+AV9*AW9))/(V9+X9+Z9))/1440,"no data")</f>
        <v>1</v>
      </c>
      <c r="AJ9" s="110" t="n">
        <v>8.425</v>
      </c>
      <c r="AK9" s="101" t="n">
        <v>133.98</v>
      </c>
      <c r="AL9" s="101" t="n">
        <f aca="false">AJ9*AK9</f>
        <v>1128.7815</v>
      </c>
      <c r="AM9" s="110" t="n">
        <v>32.059</v>
      </c>
      <c r="AN9" s="88" t="n">
        <v>951</v>
      </c>
      <c r="AO9" s="103" t="n">
        <f aca="false">AM9*AN9</f>
        <v>30488.109</v>
      </c>
      <c r="AP9" s="104" t="n">
        <f aca="false">IF(T9&gt;0,((((AJ9*AK9)+(AM9*AN9))/(T9*1000))*1000000),"no data")</f>
        <v>8733.9476519337</v>
      </c>
      <c r="AQ9" s="101" t="n">
        <f aca="false">R9/24</f>
        <v>153.083333333333</v>
      </c>
      <c r="AR9" s="88" t="n">
        <v>0</v>
      </c>
      <c r="AS9" s="106" t="n">
        <v>0</v>
      </c>
      <c r="AT9" s="106" t="n">
        <v>0</v>
      </c>
      <c r="AU9" s="88" t="n">
        <v>0</v>
      </c>
      <c r="AV9" s="106" t="n">
        <v>0</v>
      </c>
      <c r="AW9" s="88" t="n">
        <v>0</v>
      </c>
      <c r="AX9" s="88" t="n">
        <v>0</v>
      </c>
      <c r="AZ9" s="107" t="n">
        <v>1098</v>
      </c>
      <c r="BA9" s="107" t="n">
        <v>1139</v>
      </c>
      <c r="BB9" s="107" t="n">
        <v>1492</v>
      </c>
      <c r="BC9" s="107" t="n">
        <f aca="false">BA9-AZ9</f>
        <v>41</v>
      </c>
      <c r="BD9" s="107" t="n">
        <f aca="false">AP9</f>
        <v>8733.9476519337</v>
      </c>
      <c r="BE9" s="232" t="n">
        <f aca="false">BB9/24</f>
        <v>62.1666666666667</v>
      </c>
      <c r="BF9" s="109" t="n">
        <v>2.32</v>
      </c>
      <c r="BG9" s="110" t="n">
        <v>2.32</v>
      </c>
      <c r="BH9" s="111" t="n">
        <v>27.25</v>
      </c>
      <c r="BI9" s="112" t="n">
        <v>28.85</v>
      </c>
      <c r="BJ9" s="111" t="n">
        <v>25.17</v>
      </c>
      <c r="BK9" s="111" t="n">
        <v>24.39</v>
      </c>
      <c r="BL9" s="112" t="n">
        <v>997.4</v>
      </c>
      <c r="BM9" s="111" t="n">
        <v>50.01</v>
      </c>
      <c r="BN9" s="122" t="n">
        <v>0.9334</v>
      </c>
      <c r="BO9" s="111" t="n">
        <v>93.18</v>
      </c>
      <c r="BP9" s="111" t="n">
        <v>85.21</v>
      </c>
      <c r="BQ9" s="39"/>
      <c r="BR9" s="107" t="n">
        <v>12356</v>
      </c>
      <c r="BS9" s="107" t="n">
        <v>12130</v>
      </c>
      <c r="BT9" s="116" t="n">
        <f aca="false">BS9-BR9</f>
        <v>-226</v>
      </c>
      <c r="BU9" s="161" t="n">
        <f aca="false">BF9+BG9</f>
        <v>4.64</v>
      </c>
      <c r="BV9" s="108" t="n">
        <v>24</v>
      </c>
      <c r="BW9" s="108" t="n">
        <v>24</v>
      </c>
      <c r="BX9" s="108" t="n">
        <v>19.35</v>
      </c>
      <c r="BY9" s="108" t="n">
        <v>6.35</v>
      </c>
    </row>
    <row r="10" customFormat="false" ht="15" hidden="false" customHeight="false" outlineLevel="0" collapsed="false">
      <c r="A10" s="226"/>
      <c r="B10" s="85" t="n">
        <v>43069</v>
      </c>
      <c r="C10" s="86" t="n">
        <v>66.58</v>
      </c>
      <c r="D10" s="214" t="n">
        <v>0.5437</v>
      </c>
      <c r="E10" s="88" t="n">
        <v>80</v>
      </c>
      <c r="F10" s="88" t="n">
        <v>58</v>
      </c>
      <c r="G10" s="89" t="n">
        <v>15</v>
      </c>
      <c r="H10" s="89" t="n">
        <v>22</v>
      </c>
      <c r="I10" s="89" t="n">
        <v>19</v>
      </c>
      <c r="J10" s="89" t="n">
        <v>34</v>
      </c>
      <c r="K10" s="90" t="n">
        <v>0</v>
      </c>
      <c r="L10" s="90" t="n">
        <v>0</v>
      </c>
      <c r="M10" s="90" t="n">
        <v>0</v>
      </c>
      <c r="N10" s="90" t="n">
        <v>0</v>
      </c>
      <c r="O10" s="90" t="n">
        <v>4</v>
      </c>
      <c r="P10" s="90" t="n">
        <v>30</v>
      </c>
      <c r="Q10" s="90" t="n">
        <v>3690</v>
      </c>
      <c r="R10" s="91" t="n">
        <v>3241</v>
      </c>
      <c r="S10" s="91" t="n">
        <v>3241</v>
      </c>
      <c r="T10" s="92" t="n">
        <v>2515</v>
      </c>
      <c r="U10" s="92" t="n">
        <v>2591</v>
      </c>
      <c r="V10" s="89" t="n">
        <v>45</v>
      </c>
      <c r="W10" s="89" t="n">
        <v>453</v>
      </c>
      <c r="X10" s="89" t="n">
        <v>48</v>
      </c>
      <c r="Y10" s="89" t="n">
        <v>248</v>
      </c>
      <c r="Z10" s="89" t="n">
        <v>62</v>
      </c>
      <c r="AA10" s="88" t="n">
        <v>249</v>
      </c>
      <c r="AB10" s="93" t="n">
        <f aca="false">U10-T10+AX10</f>
        <v>80</v>
      </c>
      <c r="AC10" s="94" t="n">
        <f aca="false">T10-S10</f>
        <v>-726</v>
      </c>
      <c r="AD10" s="88" t="n">
        <v>154</v>
      </c>
      <c r="AE10" s="95" t="n">
        <f aca="false">IF(AD10&gt;0, U10/(AD10*24),"no data")</f>
        <v>0.701028138528138</v>
      </c>
      <c r="AF10" s="96" t="n">
        <f aca="false">IF(Q10&gt;0,Q10/24,"no data")</f>
        <v>153.75</v>
      </c>
      <c r="AG10" s="95" t="n">
        <f aca="false">IF(T10&gt;0,(T10/Q10),"no data")</f>
        <v>0.681571815718157</v>
      </c>
      <c r="AH10" s="97" t="n">
        <f aca="false">(1440-((V10*W10)+(X10*Y10)+(Z10*AA10))/(V10+X10+Z10))/1440</f>
        <v>0.78616935483871</v>
      </c>
      <c r="AI10" s="98" t="n">
        <f aca="false">IF(T10&gt;0,(1440-((W10*V10+AR10*AS10)+(Y10*X10+AT10*AU10)+(Z10*AA10+AV10*AW10))/(V10+X10+Z10))/1440,"no data")</f>
        <v>0.700524193548387</v>
      </c>
      <c r="AJ10" s="110" t="n">
        <v>7.3</v>
      </c>
      <c r="AK10" s="101" t="n">
        <v>132.58</v>
      </c>
      <c r="AL10" s="101" t="n">
        <f aca="false">AJ10*AK10</f>
        <v>967.834</v>
      </c>
      <c r="AM10" s="110" t="n">
        <v>21.94</v>
      </c>
      <c r="AN10" s="88" t="n">
        <v>947</v>
      </c>
      <c r="AO10" s="103" t="n">
        <f aca="false">AM10*AN10</f>
        <v>20777.18</v>
      </c>
      <c r="AP10" s="104" t="n">
        <f aca="false">IF(T10&gt;0,((((AJ10*AK10)+(AM10*AN10))/(T10*1000))*1000000),"no data")</f>
        <v>8646.12882703777</v>
      </c>
      <c r="AQ10" s="101" t="n">
        <f aca="false">R10/24</f>
        <v>135.041666666667</v>
      </c>
      <c r="AR10" s="88" t="n">
        <v>18</v>
      </c>
      <c r="AS10" s="106" t="n">
        <v>70</v>
      </c>
      <c r="AT10" s="106" t="n">
        <v>21</v>
      </c>
      <c r="AU10" s="88" t="n">
        <v>17</v>
      </c>
      <c r="AV10" s="106" t="n">
        <v>19</v>
      </c>
      <c r="AW10" s="88" t="n">
        <v>921</v>
      </c>
      <c r="AX10" s="88" t="n">
        <v>4</v>
      </c>
      <c r="AZ10" s="107" t="n">
        <v>721</v>
      </c>
      <c r="BA10" s="107" t="n">
        <v>933</v>
      </c>
      <c r="BB10" s="107" t="n">
        <v>937</v>
      </c>
      <c r="BC10" s="107" t="n">
        <f aca="false">BA10-AZ10</f>
        <v>212</v>
      </c>
      <c r="BD10" s="107" t="n">
        <f aca="false">AP10</f>
        <v>8646.12882703777</v>
      </c>
      <c r="BE10" s="232" t="n">
        <f aca="false">BB10/24</f>
        <v>39.0416666666667</v>
      </c>
      <c r="BF10" s="109" t="n">
        <v>0.427</v>
      </c>
      <c r="BG10" s="110" t="n">
        <v>1.177</v>
      </c>
      <c r="BH10" s="111" t="n">
        <v>28</v>
      </c>
      <c r="BI10" s="112" t="n">
        <v>19.3</v>
      </c>
      <c r="BJ10" s="112" t="n">
        <v>20.23</v>
      </c>
      <c r="BK10" s="112" t="n">
        <v>21.89</v>
      </c>
      <c r="BL10" s="112" t="n">
        <v>998.25</v>
      </c>
      <c r="BM10" s="111" t="n">
        <v>50.07</v>
      </c>
      <c r="BN10" s="113" t="n">
        <v>0.9351</v>
      </c>
      <c r="BO10" s="108" t="n">
        <v>95.11</v>
      </c>
      <c r="BP10" s="108" t="n">
        <v>84.88</v>
      </c>
      <c r="BQ10" s="39"/>
      <c r="BR10" s="107" t="n">
        <v>12322</v>
      </c>
      <c r="BS10" s="107" t="n">
        <v>12073</v>
      </c>
      <c r="BT10" s="116" t="n">
        <f aca="false">BS10-BR10</f>
        <v>-249</v>
      </c>
      <c r="BU10" s="161" t="n">
        <f aca="false">BF10+BG10</f>
        <v>1.604</v>
      </c>
      <c r="BV10" s="108" t="n">
        <v>6.55</v>
      </c>
      <c r="BW10" s="108" t="n">
        <v>18.73</v>
      </c>
      <c r="BX10" s="108" t="n">
        <v>10.9</v>
      </c>
      <c r="BY10" s="108" t="n">
        <v>9.65</v>
      </c>
    </row>
    <row r="11" customFormat="false" ht="15" hidden="false" customHeight="false" outlineLevel="0" collapsed="false">
      <c r="A11" s="226"/>
      <c r="B11" s="85" t="n">
        <v>43070</v>
      </c>
      <c r="C11" s="86" t="n">
        <v>64</v>
      </c>
      <c r="D11" s="214" t="n">
        <v>0.62</v>
      </c>
      <c r="E11" s="88" t="n">
        <v>82</v>
      </c>
      <c r="F11" s="88" t="n">
        <v>54</v>
      </c>
      <c r="G11" s="89" t="n">
        <v>0</v>
      </c>
      <c r="H11" s="89" t="n">
        <v>0</v>
      </c>
      <c r="I11" s="89" t="n">
        <v>0</v>
      </c>
      <c r="J11" s="89" t="n">
        <v>0</v>
      </c>
      <c r="K11" s="90" t="n">
        <v>0</v>
      </c>
      <c r="L11" s="90" t="n">
        <v>0</v>
      </c>
      <c r="M11" s="90" t="n">
        <v>0</v>
      </c>
      <c r="N11" s="90" t="n">
        <v>0</v>
      </c>
      <c r="O11" s="90" t="n">
        <v>0</v>
      </c>
      <c r="P11" s="90" t="n">
        <v>0</v>
      </c>
      <c r="Q11" s="90" t="n">
        <v>3701</v>
      </c>
      <c r="R11" s="91" t="n">
        <v>3669</v>
      </c>
      <c r="S11" s="91" t="n">
        <v>3669</v>
      </c>
      <c r="T11" s="92" t="n">
        <v>0</v>
      </c>
      <c r="U11" s="92" t="n">
        <v>0</v>
      </c>
      <c r="V11" s="89" t="n">
        <v>45</v>
      </c>
      <c r="W11" s="89" t="n">
        <v>1440</v>
      </c>
      <c r="X11" s="89" t="n">
        <v>48</v>
      </c>
      <c r="Y11" s="89" t="n">
        <v>1440</v>
      </c>
      <c r="Z11" s="89" t="n">
        <v>60</v>
      </c>
      <c r="AA11" s="88" t="n">
        <v>1440</v>
      </c>
      <c r="AB11" s="93" t="n">
        <f aca="false">U11-T11+AX11</f>
        <v>14</v>
      </c>
      <c r="AC11" s="94" t="n">
        <f aca="false">T11-S11</f>
        <v>-3669</v>
      </c>
      <c r="AD11" s="88" t="n">
        <v>0</v>
      </c>
      <c r="AE11" s="95" t="str">
        <f aca="false">IF(AD11&gt;0, U11/(AD11*24),"no data")</f>
        <v>no data</v>
      </c>
      <c r="AF11" s="96" t="n">
        <f aca="false">IF(Q11&gt;0,Q11/24,"no data")</f>
        <v>154.208333333333</v>
      </c>
      <c r="AG11" s="95" t="str">
        <f aca="false">IF(T11&gt;0,(T11/Q11),"no data")</f>
        <v>no data</v>
      </c>
      <c r="AH11" s="97" t="n">
        <f aca="false">(1440-((V11*W11)+(X11*Y11)+(Z11*AA11))/(V11+X11+Z11))/1440</f>
        <v>0</v>
      </c>
      <c r="AI11" s="98" t="str">
        <f aca="false">IF(T11&gt;0,(1440-((W11*V11+AR11*AS11)+(Y11*X11+AT11*AU11)+(Z11*AA11+AV11*AW11))/(V11+X11+Z11))/1440,"no data")</f>
        <v>no data</v>
      </c>
      <c r="AJ11" s="99" t="n">
        <v>0</v>
      </c>
      <c r="AK11" s="100" t="n">
        <v>0</v>
      </c>
      <c r="AL11" s="101" t="n">
        <f aca="false">AJ11*AK11</f>
        <v>0</v>
      </c>
      <c r="AM11" s="99" t="n">
        <v>0</v>
      </c>
      <c r="AN11" s="102" t="n">
        <v>0</v>
      </c>
      <c r="AO11" s="103" t="n">
        <f aca="false">AM11*AN11</f>
        <v>0</v>
      </c>
      <c r="AP11" s="104" t="str">
        <f aca="false">IF(T11&gt;0,((((AJ11*AK11)+(AM11*AN11))/(T11*1000))*1000000),"no data")</f>
        <v>no data</v>
      </c>
      <c r="AQ11" s="101" t="n">
        <f aca="false">R11/24</f>
        <v>152.875</v>
      </c>
      <c r="AR11" s="88" t="n">
        <v>0</v>
      </c>
      <c r="AS11" s="106" t="n">
        <v>0</v>
      </c>
      <c r="AT11" s="106" t="n">
        <v>0</v>
      </c>
      <c r="AU11" s="88" t="n">
        <v>0</v>
      </c>
      <c r="AV11" s="106" t="n">
        <v>0</v>
      </c>
      <c r="AW11" s="88" t="n">
        <v>0</v>
      </c>
      <c r="AX11" s="88" t="n">
        <v>14</v>
      </c>
      <c r="AZ11" s="107" t="n">
        <v>0</v>
      </c>
      <c r="BA11" s="107" t="n">
        <v>0</v>
      </c>
      <c r="BB11" s="107" t="n">
        <v>0</v>
      </c>
      <c r="BC11" s="107" t="n">
        <f aca="false">BA11-AZ11</f>
        <v>0</v>
      </c>
      <c r="BD11" s="107" t="str">
        <f aca="false">AP11</f>
        <v>no data</v>
      </c>
      <c r="BE11" s="232" t="n">
        <f aca="false">BB11/24</f>
        <v>0</v>
      </c>
      <c r="BF11" s="109" t="n">
        <v>0</v>
      </c>
      <c r="BG11" s="110" t="n">
        <v>0</v>
      </c>
      <c r="BH11" s="111" t="n">
        <v>0</v>
      </c>
      <c r="BI11" s="112" t="n">
        <v>0</v>
      </c>
      <c r="BJ11" s="112" t="n">
        <v>0</v>
      </c>
      <c r="BK11" s="112" t="n">
        <v>0</v>
      </c>
      <c r="BL11" s="289" t="n">
        <v>996.9</v>
      </c>
      <c r="BM11" s="111" t="n">
        <v>50.1</v>
      </c>
      <c r="BN11" s="113" t="n">
        <v>0</v>
      </c>
      <c r="BO11" s="108" t="n">
        <v>0</v>
      </c>
      <c r="BP11" s="108" t="n">
        <v>0</v>
      </c>
      <c r="BQ11" s="39"/>
      <c r="BR11" s="107" t="n">
        <v>0</v>
      </c>
      <c r="BS11" s="107" t="n">
        <v>0</v>
      </c>
      <c r="BT11" s="116" t="n">
        <f aca="false">BS11-BR11</f>
        <v>0</v>
      </c>
      <c r="BU11" s="161" t="n">
        <f aca="false">BF11+BG11</f>
        <v>0</v>
      </c>
      <c r="BV11" s="233" t="n">
        <v>0</v>
      </c>
      <c r="BW11" s="233" t="n">
        <v>0</v>
      </c>
      <c r="BX11" s="108" t="n">
        <v>0</v>
      </c>
      <c r="BY11" s="108" t="n">
        <v>0</v>
      </c>
    </row>
    <row r="12" customFormat="false" ht="15" hidden="false" customHeight="false" outlineLevel="0" collapsed="false">
      <c r="A12" s="226"/>
      <c r="B12" s="85" t="n">
        <v>43071</v>
      </c>
      <c r="C12" s="86" t="n">
        <v>63.8</v>
      </c>
      <c r="D12" s="214" t="n">
        <v>0.581</v>
      </c>
      <c r="E12" s="88" t="n">
        <v>82</v>
      </c>
      <c r="F12" s="88" t="n">
        <v>53</v>
      </c>
      <c r="G12" s="89" t="n">
        <v>0</v>
      </c>
      <c r="H12" s="89" t="n">
        <v>0</v>
      </c>
      <c r="I12" s="89" t="n">
        <v>0</v>
      </c>
      <c r="J12" s="89" t="n">
        <v>0</v>
      </c>
      <c r="K12" s="90" t="n">
        <v>0</v>
      </c>
      <c r="L12" s="90" t="n">
        <v>0</v>
      </c>
      <c r="M12" s="90" t="n">
        <v>0</v>
      </c>
      <c r="N12" s="90" t="n">
        <v>0</v>
      </c>
      <c r="O12" s="90" t="n">
        <v>0</v>
      </c>
      <c r="P12" s="90" t="n">
        <v>0</v>
      </c>
      <c r="Q12" s="90" t="n">
        <v>3702</v>
      </c>
      <c r="R12" s="91" t="n">
        <v>3669</v>
      </c>
      <c r="S12" s="91" t="n">
        <v>3669</v>
      </c>
      <c r="T12" s="92" t="n">
        <v>0</v>
      </c>
      <c r="U12" s="92" t="n">
        <v>0</v>
      </c>
      <c r="V12" s="89" t="n">
        <v>45</v>
      </c>
      <c r="W12" s="89" t="n">
        <v>1440</v>
      </c>
      <c r="X12" s="89" t="n">
        <v>48</v>
      </c>
      <c r="Y12" s="89" t="n">
        <v>1440</v>
      </c>
      <c r="Z12" s="89" t="n">
        <v>60</v>
      </c>
      <c r="AA12" s="88" t="n">
        <v>1440</v>
      </c>
      <c r="AB12" s="93" t="n">
        <f aca="false">U12-T12+AX12</f>
        <v>12</v>
      </c>
      <c r="AC12" s="94" t="n">
        <f aca="false">T12-S12</f>
        <v>-3669</v>
      </c>
      <c r="AD12" s="88" t="n">
        <v>0</v>
      </c>
      <c r="AE12" s="95" t="str">
        <f aca="false">IF(AD12&gt;0, U12/(AD12*24),"no data")</f>
        <v>no data</v>
      </c>
      <c r="AF12" s="96" t="n">
        <f aca="false">IF(Q12&gt;0,Q12/24,"no data")</f>
        <v>154.25</v>
      </c>
      <c r="AG12" s="95" t="str">
        <f aca="false">IF(T12&gt;0,(T12/Q12),"no data")</f>
        <v>no data</v>
      </c>
      <c r="AH12" s="97" t="n">
        <f aca="false">(1440-((V12*W12)+(X12*Y12)+(Z12*AA12))/(V12+X12+Z12))/1440</f>
        <v>0</v>
      </c>
      <c r="AI12" s="98" t="str">
        <f aca="false">IF(T12&gt;0,(1440-((W12*V12+AR12*AS12)+(Y12*X12+AT12*AU12)+(Z12*AA12+AV12*AW12))/(V12+X12+Z12))/1440,"no data")</f>
        <v>no data</v>
      </c>
      <c r="AJ12" s="117" t="n">
        <v>0</v>
      </c>
      <c r="AK12" s="118" t="n">
        <v>0</v>
      </c>
      <c r="AL12" s="101" t="n">
        <f aca="false">AJ12*AK12</f>
        <v>0</v>
      </c>
      <c r="AM12" s="117" t="n">
        <v>0</v>
      </c>
      <c r="AN12" s="119" t="n">
        <v>0</v>
      </c>
      <c r="AO12" s="103" t="n">
        <f aca="false">AM12*AN12</f>
        <v>0</v>
      </c>
      <c r="AP12" s="104" t="str">
        <f aca="false">IF(T12&gt;0,((((AJ12*AK12)+(AM12*AN12))/(T12*1000))*1000000),"no data")</f>
        <v>no data</v>
      </c>
      <c r="AQ12" s="101" t="n">
        <f aca="false">R12/24</f>
        <v>152.875</v>
      </c>
      <c r="AR12" s="88" t="n">
        <v>0</v>
      </c>
      <c r="AS12" s="106" t="n">
        <v>0</v>
      </c>
      <c r="AT12" s="106" t="n">
        <v>0</v>
      </c>
      <c r="AU12" s="88" t="n">
        <v>0</v>
      </c>
      <c r="AV12" s="106" t="n">
        <v>0</v>
      </c>
      <c r="AW12" s="88" t="n">
        <v>0</v>
      </c>
      <c r="AX12" s="88" t="n">
        <v>12</v>
      </c>
      <c r="AZ12" s="107" t="n">
        <v>0</v>
      </c>
      <c r="BA12" s="107" t="n">
        <v>0</v>
      </c>
      <c r="BB12" s="107" t="n">
        <v>0</v>
      </c>
      <c r="BC12" s="107" t="n">
        <f aca="false">BA12-AZ12</f>
        <v>0</v>
      </c>
      <c r="BD12" s="107" t="str">
        <f aca="false">AP12</f>
        <v>no data</v>
      </c>
      <c r="BE12" s="232" t="n">
        <f aca="false">BB12/24</f>
        <v>0</v>
      </c>
      <c r="BF12" s="109" t="n">
        <v>0</v>
      </c>
      <c r="BG12" s="110" t="n">
        <v>0</v>
      </c>
      <c r="BH12" s="111" t="n">
        <v>0</v>
      </c>
      <c r="BI12" s="112" t="n">
        <v>0</v>
      </c>
      <c r="BJ12" s="112" t="n">
        <v>0</v>
      </c>
      <c r="BK12" s="112" t="n">
        <v>0</v>
      </c>
      <c r="BL12" s="289" t="n">
        <v>996.8</v>
      </c>
      <c r="BM12" s="111" t="n">
        <v>50.02</v>
      </c>
      <c r="BN12" s="113" t="n">
        <v>0</v>
      </c>
      <c r="BO12" s="108" t="n">
        <v>0</v>
      </c>
      <c r="BP12" s="108" t="n">
        <v>0</v>
      </c>
      <c r="BQ12" s="39"/>
      <c r="BR12" s="107" t="n">
        <v>0</v>
      </c>
      <c r="BS12" s="107" t="n">
        <v>0</v>
      </c>
      <c r="BT12" s="116" t="n">
        <f aca="false">BS12-BR12</f>
        <v>0</v>
      </c>
      <c r="BU12" s="161" t="n">
        <f aca="false">BF12+BG12</f>
        <v>0</v>
      </c>
      <c r="BV12" s="233" t="n">
        <v>0</v>
      </c>
      <c r="BW12" s="233" t="n">
        <v>0</v>
      </c>
      <c r="BX12" s="108" t="n">
        <v>0</v>
      </c>
      <c r="BY12" s="108" t="n">
        <v>0</v>
      </c>
    </row>
    <row r="13" customFormat="false" ht="15" hidden="false" customHeight="false" outlineLevel="0" collapsed="false">
      <c r="A13" s="290" t="s">
        <v>136</v>
      </c>
      <c r="B13" s="291" t="n">
        <v>43072</v>
      </c>
      <c r="C13" s="292" t="n">
        <v>62</v>
      </c>
      <c r="D13" s="293" t="n">
        <v>0.62</v>
      </c>
      <c r="E13" s="294" t="n">
        <v>76</v>
      </c>
      <c r="F13" s="294" t="n">
        <v>54</v>
      </c>
      <c r="G13" s="295" t="n">
        <v>0</v>
      </c>
      <c r="H13" s="295" t="n">
        <v>0</v>
      </c>
      <c r="I13" s="295" t="n">
        <v>0</v>
      </c>
      <c r="J13" s="295" t="n">
        <v>0</v>
      </c>
      <c r="K13" s="296" t="n">
        <v>0</v>
      </c>
      <c r="L13" s="296" t="n">
        <v>0</v>
      </c>
      <c r="M13" s="296" t="n">
        <v>0</v>
      </c>
      <c r="N13" s="296" t="n">
        <v>0</v>
      </c>
      <c r="O13" s="296" t="n">
        <v>0</v>
      </c>
      <c r="P13" s="296" t="n">
        <v>0</v>
      </c>
      <c r="Q13" s="297" t="n">
        <v>3707</v>
      </c>
      <c r="R13" s="298" t="n">
        <v>3669</v>
      </c>
      <c r="S13" s="298" t="n">
        <v>3669</v>
      </c>
      <c r="T13" s="299" t="n">
        <v>0</v>
      </c>
      <c r="U13" s="299" t="n">
        <v>0</v>
      </c>
      <c r="V13" s="294" t="n">
        <v>45</v>
      </c>
      <c r="W13" s="294" t="n">
        <v>1440</v>
      </c>
      <c r="X13" s="294" t="n">
        <v>48</v>
      </c>
      <c r="Y13" s="294" t="n">
        <v>1440</v>
      </c>
      <c r="Z13" s="294" t="n">
        <v>60</v>
      </c>
      <c r="AA13" s="294" t="n">
        <v>1440</v>
      </c>
      <c r="AB13" s="300" t="n">
        <f aca="false">U13-T13+AX13</f>
        <v>12</v>
      </c>
      <c r="AC13" s="301" t="n">
        <f aca="false">T13-S13</f>
        <v>-3669</v>
      </c>
      <c r="AD13" s="294" t="n">
        <v>0</v>
      </c>
      <c r="AE13" s="302" t="str">
        <f aca="false">IF(AD13&gt;0, U13/(AD13*24),"no data")</f>
        <v>no data</v>
      </c>
      <c r="AF13" s="303" t="n">
        <f aca="false">IF(Q13&gt;0,Q13/24,"no data")</f>
        <v>154.458333333333</v>
      </c>
      <c r="AG13" s="302" t="str">
        <f aca="false">IF(T13&gt;0,(T13/Q13),"no data")</f>
        <v>no data</v>
      </c>
      <c r="AH13" s="304" t="n">
        <f aca="false">(1440-((V13*W13)+(X13*Y13)+(Z13*AA13))/(V13+X13+Z13))/1440</f>
        <v>0</v>
      </c>
      <c r="AI13" s="305" t="str">
        <f aca="false">IF(T13&gt;0,(1440-((W13*V13+AR13*AS13)+(Y13*X13+AT13*AU13)+(Z13*AA13+AV13*AW13))/(V13+X13+Z13))/1440,"no data")</f>
        <v>no data</v>
      </c>
      <c r="AJ13" s="117" t="n">
        <v>0</v>
      </c>
      <c r="AK13" s="121" t="n">
        <v>0</v>
      </c>
      <c r="AL13" s="308" t="n">
        <f aca="false">AJ13*AK13</f>
        <v>0</v>
      </c>
      <c r="AM13" s="117" t="n">
        <v>0</v>
      </c>
      <c r="AN13" s="119" t="n">
        <v>0</v>
      </c>
      <c r="AO13" s="309" t="n">
        <f aca="false">AM13*AN13</f>
        <v>0</v>
      </c>
      <c r="AP13" s="310" t="str">
        <f aca="false">IF(T13&gt;0,((((AJ13*AK13)+(AM13*AN13))/(T13*1000))*1000000),"no data")</f>
        <v>no data</v>
      </c>
      <c r="AQ13" s="311" t="n">
        <f aca="false">R13/24</f>
        <v>152.875</v>
      </c>
      <c r="AR13" s="312" t="n">
        <v>0</v>
      </c>
      <c r="AS13" s="294" t="n">
        <v>0</v>
      </c>
      <c r="AT13" s="313" t="n">
        <v>0</v>
      </c>
      <c r="AU13" s="313" t="n">
        <v>0</v>
      </c>
      <c r="AV13" s="294" t="n">
        <v>0</v>
      </c>
      <c r="AW13" s="313" t="n">
        <v>0</v>
      </c>
      <c r="AX13" s="294" t="n">
        <v>12</v>
      </c>
      <c r="AZ13" s="294" t="n">
        <v>0</v>
      </c>
      <c r="BA13" s="294" t="n">
        <v>0</v>
      </c>
      <c r="BB13" s="294" t="n">
        <v>0</v>
      </c>
      <c r="BC13" s="314" t="n">
        <f aca="false">BA13-AZ13</f>
        <v>0</v>
      </c>
      <c r="BD13" s="315" t="str">
        <f aca="false">AP13</f>
        <v>no data</v>
      </c>
      <c r="BE13" s="316" t="n">
        <f aca="false">BB13/24</f>
        <v>0</v>
      </c>
      <c r="BF13" s="317" t="n">
        <v>0</v>
      </c>
      <c r="BG13" s="318" t="n">
        <v>0</v>
      </c>
      <c r="BH13" s="316" t="n">
        <v>0</v>
      </c>
      <c r="BI13" s="314" t="n">
        <v>0</v>
      </c>
      <c r="BJ13" s="314" t="n">
        <v>0</v>
      </c>
      <c r="BK13" s="314" t="n">
        <v>0</v>
      </c>
      <c r="BL13" s="314" t="n">
        <v>998.4</v>
      </c>
      <c r="BM13" s="316" t="n">
        <v>50.05</v>
      </c>
      <c r="BN13" s="319" t="n">
        <v>0</v>
      </c>
      <c r="BO13" s="316" t="n">
        <v>0</v>
      </c>
      <c r="BP13" s="316" t="n">
        <v>0</v>
      </c>
      <c r="BQ13" s="39"/>
      <c r="BR13" s="314" t="n">
        <v>0</v>
      </c>
      <c r="BS13" s="314" t="n">
        <v>0</v>
      </c>
      <c r="BT13" s="321" t="n">
        <f aca="false">BS13-BR13</f>
        <v>0</v>
      </c>
      <c r="BU13" s="288" t="n">
        <f aca="false">BF13+BG13</f>
        <v>0</v>
      </c>
      <c r="BV13" s="322" t="n">
        <v>0</v>
      </c>
      <c r="BW13" s="322" t="n">
        <v>0</v>
      </c>
      <c r="BX13" s="316" t="n">
        <v>0</v>
      </c>
      <c r="BY13" s="316" t="n">
        <v>0</v>
      </c>
      <c r="BZ13" s="279"/>
    </row>
    <row r="14" customFormat="false" ht="15" hidden="false" customHeight="false" outlineLevel="0" collapsed="false">
      <c r="A14" s="290"/>
      <c r="B14" s="291" t="n">
        <v>43073</v>
      </c>
      <c r="C14" s="323" t="n">
        <v>62</v>
      </c>
      <c r="D14" s="324" t="n">
        <v>0.562</v>
      </c>
      <c r="E14" s="325" t="n">
        <v>77</v>
      </c>
      <c r="F14" s="325" t="n">
        <v>33</v>
      </c>
      <c r="G14" s="326" t="n">
        <v>0</v>
      </c>
      <c r="H14" s="326" t="n">
        <v>0</v>
      </c>
      <c r="I14" s="326" t="n">
        <v>0</v>
      </c>
      <c r="J14" s="326" t="n">
        <v>0</v>
      </c>
      <c r="K14" s="327" t="n">
        <v>0</v>
      </c>
      <c r="L14" s="327" t="n">
        <v>0</v>
      </c>
      <c r="M14" s="327" t="n">
        <v>0</v>
      </c>
      <c r="N14" s="327" t="n">
        <v>0</v>
      </c>
      <c r="O14" s="327" t="n">
        <v>0</v>
      </c>
      <c r="P14" s="327" t="n">
        <v>0</v>
      </c>
      <c r="Q14" s="328" t="n">
        <v>3706</v>
      </c>
      <c r="R14" s="329" t="n">
        <v>3671</v>
      </c>
      <c r="S14" s="329" t="n">
        <v>3671</v>
      </c>
      <c r="T14" s="330" t="n">
        <v>0</v>
      </c>
      <c r="U14" s="330" t="n">
        <v>0</v>
      </c>
      <c r="V14" s="325" t="n">
        <v>45</v>
      </c>
      <c r="W14" s="325" t="n">
        <v>1440</v>
      </c>
      <c r="X14" s="325" t="n">
        <v>48</v>
      </c>
      <c r="Y14" s="325" t="n">
        <v>1440</v>
      </c>
      <c r="Z14" s="325" t="n">
        <v>60</v>
      </c>
      <c r="AA14" s="325" t="n">
        <v>1440</v>
      </c>
      <c r="AB14" s="300" t="n">
        <f aca="false">U14-T14+AX14</f>
        <v>14</v>
      </c>
      <c r="AC14" s="332" t="n">
        <f aca="false">T14-S14</f>
        <v>-3671</v>
      </c>
      <c r="AD14" s="325" t="n">
        <v>0</v>
      </c>
      <c r="AE14" s="333" t="str">
        <f aca="false">IF(AD14&gt;0, U14/(AD14*24),"no data")</f>
        <v>no data</v>
      </c>
      <c r="AF14" s="334" t="n">
        <f aca="false">IF(Q14&gt;0,Q14/24,"no data")</f>
        <v>154.416666666667</v>
      </c>
      <c r="AG14" s="333" t="str">
        <f aca="false">IF(T14&gt;0,(T14/Q14),"no data")</f>
        <v>no data</v>
      </c>
      <c r="AH14" s="335" t="n">
        <f aca="false">(1440-((V14*W14)+(X14*Y14)+(Z14*AA14))/(V14+X14+Z14))/1440</f>
        <v>0</v>
      </c>
      <c r="AI14" s="336" t="str">
        <f aca="false">IF(T14&gt;0,(1440-((W14*V14+AR14*AS14)+(Y14*X14+AT14*AU14)+(Z14*AA14+AV14*AW14))/(V14+X14+Z14))/1440,"no data")</f>
        <v>no data</v>
      </c>
      <c r="AJ14" s="117" t="n">
        <v>0</v>
      </c>
      <c r="AK14" s="121" t="n">
        <v>0</v>
      </c>
      <c r="AL14" s="338" t="n">
        <f aca="false">AJ14*AK14</f>
        <v>0</v>
      </c>
      <c r="AM14" s="117" t="n">
        <v>0</v>
      </c>
      <c r="AN14" s="119" t="n">
        <v>0</v>
      </c>
      <c r="AO14" s="339" t="n">
        <f aca="false">AM14*AN14</f>
        <v>0</v>
      </c>
      <c r="AP14" s="340" t="str">
        <f aca="false">IF(T14&gt;0,((((AJ14*AK14)+(AM14*AN14))/(T14*1000))*1000000),"no data")</f>
        <v>no data</v>
      </c>
      <c r="AQ14" s="341" t="n">
        <f aca="false">R14/24</f>
        <v>152.958333333333</v>
      </c>
      <c r="AR14" s="342" t="n">
        <v>0</v>
      </c>
      <c r="AS14" s="325" t="n">
        <v>0</v>
      </c>
      <c r="AT14" s="343" t="n">
        <v>0</v>
      </c>
      <c r="AU14" s="343" t="n">
        <v>0</v>
      </c>
      <c r="AV14" s="325" t="n">
        <v>0</v>
      </c>
      <c r="AW14" s="343" t="n">
        <v>0</v>
      </c>
      <c r="AX14" s="325" t="n">
        <v>14</v>
      </c>
      <c r="AZ14" s="325" t="n">
        <v>0</v>
      </c>
      <c r="BA14" s="325" t="n">
        <v>0</v>
      </c>
      <c r="BB14" s="325" t="n">
        <v>0</v>
      </c>
      <c r="BC14" s="344" t="n">
        <f aca="false">BA14-AZ14</f>
        <v>0</v>
      </c>
      <c r="BD14" s="345" t="str">
        <f aca="false">AP14</f>
        <v>no data</v>
      </c>
      <c r="BE14" s="346" t="n">
        <f aca="false">BB14/24</f>
        <v>0</v>
      </c>
      <c r="BF14" s="347" t="n">
        <v>0</v>
      </c>
      <c r="BG14" s="288" t="n">
        <v>0</v>
      </c>
      <c r="BH14" s="346" t="n">
        <v>0</v>
      </c>
      <c r="BI14" s="344" t="n">
        <v>0</v>
      </c>
      <c r="BJ14" s="344" t="n">
        <v>0</v>
      </c>
      <c r="BK14" s="344" t="n">
        <v>0</v>
      </c>
      <c r="BL14" s="344" t="n">
        <v>998</v>
      </c>
      <c r="BM14" s="344" t="n">
        <v>50.1</v>
      </c>
      <c r="BN14" s="348" t="n">
        <v>0</v>
      </c>
      <c r="BO14" s="346" t="n">
        <v>0</v>
      </c>
      <c r="BP14" s="346" t="n">
        <v>0</v>
      </c>
      <c r="BQ14" s="39"/>
      <c r="BR14" s="344" t="n">
        <v>0</v>
      </c>
      <c r="BS14" s="344" t="n">
        <v>0</v>
      </c>
      <c r="BT14" s="350" t="n">
        <f aca="false">BS14-BR14</f>
        <v>0</v>
      </c>
      <c r="BU14" s="288" t="n">
        <f aca="false">BF14+BG14</f>
        <v>0</v>
      </c>
      <c r="BV14" s="346" t="n">
        <v>0</v>
      </c>
      <c r="BW14" s="351" t="n">
        <v>0</v>
      </c>
      <c r="BX14" s="351" t="n">
        <v>0</v>
      </c>
      <c r="BY14" s="351" t="n">
        <v>0</v>
      </c>
    </row>
    <row r="15" customFormat="false" ht="15" hidden="false" customHeight="false" outlineLevel="0" collapsed="false">
      <c r="A15" s="290"/>
      <c r="B15" s="291" t="n">
        <v>43074</v>
      </c>
      <c r="C15" s="323" t="n">
        <v>60.1</v>
      </c>
      <c r="D15" s="324" t="n">
        <v>0.384</v>
      </c>
      <c r="E15" s="325" t="n">
        <v>77</v>
      </c>
      <c r="F15" s="325" t="n">
        <v>52</v>
      </c>
      <c r="G15" s="326" t="n">
        <v>0</v>
      </c>
      <c r="H15" s="326" t="n">
        <v>0</v>
      </c>
      <c r="I15" s="326" t="n">
        <v>3</v>
      </c>
      <c r="J15" s="326" t="n">
        <v>47</v>
      </c>
      <c r="K15" s="327" t="n">
        <v>0</v>
      </c>
      <c r="L15" s="327" t="n">
        <v>0</v>
      </c>
      <c r="M15" s="327" t="n">
        <v>0</v>
      </c>
      <c r="N15" s="327" t="n">
        <v>0</v>
      </c>
      <c r="O15" s="327" t="n">
        <v>0</v>
      </c>
      <c r="P15" s="327" t="n">
        <v>0</v>
      </c>
      <c r="Q15" s="328" t="n">
        <v>3710</v>
      </c>
      <c r="R15" s="329" t="n">
        <v>2971</v>
      </c>
      <c r="S15" s="329" t="n">
        <v>2971</v>
      </c>
      <c r="T15" s="330" t="n">
        <v>341</v>
      </c>
      <c r="U15" s="330" t="n">
        <v>359</v>
      </c>
      <c r="V15" s="325" t="n">
        <v>45</v>
      </c>
      <c r="W15" s="325" t="n">
        <v>1440</v>
      </c>
      <c r="X15" s="325" t="n">
        <v>51</v>
      </c>
      <c r="Y15" s="325" t="n">
        <v>1048</v>
      </c>
      <c r="Z15" s="325" t="n">
        <v>60</v>
      </c>
      <c r="AA15" s="325" t="n">
        <v>1195</v>
      </c>
      <c r="AB15" s="300" t="n">
        <f aca="false">U15-T15+AX15</f>
        <v>28</v>
      </c>
      <c r="AC15" s="332" t="n">
        <f aca="false">T15-S15</f>
        <v>-2630</v>
      </c>
      <c r="AD15" s="325" t="n">
        <v>73</v>
      </c>
      <c r="AE15" s="333" t="n">
        <f aca="false">IF(AD15&gt;0, U15/(AD15*24),"no data")</f>
        <v>0.204908675799087</v>
      </c>
      <c r="AF15" s="334" t="n">
        <f aca="false">IF(Q15&gt;0,Q15/24,"no data")</f>
        <v>154.583333333333</v>
      </c>
      <c r="AG15" s="333" t="n">
        <f aca="false">IF(T15&gt;0,(T15/Q15),"no data")</f>
        <v>0.0919137466307278</v>
      </c>
      <c r="AH15" s="335" t="n">
        <f aca="false">(1440-((V15*W15)+(X15*Y15)+(Z15*AA15))/(V15+X15+Z15))/1440</f>
        <v>0.154433760683761</v>
      </c>
      <c r="AI15" s="336" t="n">
        <f aca="false">IF(T15&gt;0,(1440-((W15*V15+AR15*AS15)+(Y15*X15+AT15*AU15)+(Z15*AA15+AV15*AW15))/(V15+X15+Z15))/1440,"no data")</f>
        <v>0.0935363247863247</v>
      </c>
      <c r="AJ15" s="117" t="n">
        <v>2.643</v>
      </c>
      <c r="AK15" s="121" t="n">
        <v>143.64</v>
      </c>
      <c r="AL15" s="338" t="n">
        <f aca="false">AJ15*AK15</f>
        <v>379.64052</v>
      </c>
      <c r="AM15" s="117" t="n">
        <v>2.987</v>
      </c>
      <c r="AN15" s="119" t="n">
        <v>954</v>
      </c>
      <c r="AO15" s="339" t="n">
        <f aca="false">AM15*AN15</f>
        <v>2849.598</v>
      </c>
      <c r="AP15" s="340" t="n">
        <f aca="false">IF(T15&gt;0,((((AJ15*AK15)+(AM15*AN15))/(T15*1000))*1000000),"no data")</f>
        <v>9469.90768328446</v>
      </c>
      <c r="AQ15" s="345" t="n">
        <f aca="false">R15/24</f>
        <v>123.791666666667</v>
      </c>
      <c r="AR15" s="352" t="n">
        <v>0</v>
      </c>
      <c r="AS15" s="325" t="n">
        <v>0</v>
      </c>
      <c r="AT15" s="343" t="n">
        <v>25</v>
      </c>
      <c r="AU15" s="343" t="n">
        <v>165</v>
      </c>
      <c r="AV15" s="325" t="n">
        <v>39</v>
      </c>
      <c r="AW15" s="343" t="n">
        <v>245</v>
      </c>
      <c r="AX15" s="325" t="n">
        <v>10</v>
      </c>
      <c r="AZ15" s="325" t="n">
        <v>0</v>
      </c>
      <c r="BA15" s="325" t="n">
        <v>273</v>
      </c>
      <c r="BB15" s="325" t="n">
        <v>86</v>
      </c>
      <c r="BC15" s="344" t="n">
        <f aca="false">BA15-AZ15</f>
        <v>273</v>
      </c>
      <c r="BD15" s="345" t="n">
        <f aca="false">AP15</f>
        <v>9469.90768328446</v>
      </c>
      <c r="BE15" s="346" t="n">
        <f aca="false">BB15/24</f>
        <v>3.58333333333333</v>
      </c>
      <c r="BF15" s="347" t="n">
        <v>0</v>
      </c>
      <c r="BG15" s="288" t="n">
        <v>0.074</v>
      </c>
      <c r="BH15" s="346" t="n">
        <v>0</v>
      </c>
      <c r="BI15" s="344" t="n">
        <v>0</v>
      </c>
      <c r="BJ15" s="344" t="n">
        <v>21.8</v>
      </c>
      <c r="BK15" s="344" t="n">
        <v>34.2</v>
      </c>
      <c r="BL15" s="344" t="n">
        <v>999</v>
      </c>
      <c r="BM15" s="344" t="n">
        <v>50.07</v>
      </c>
      <c r="BN15" s="348" t="n">
        <v>0.9334</v>
      </c>
      <c r="BO15" s="346" t="n">
        <v>0</v>
      </c>
      <c r="BP15" s="346" t="n">
        <v>84.97</v>
      </c>
      <c r="BQ15" s="39"/>
      <c r="BR15" s="344" t="n">
        <v>0</v>
      </c>
      <c r="BS15" s="344" t="n">
        <v>13607</v>
      </c>
      <c r="BT15" s="350" t="n">
        <f aca="false">BS15-BR15</f>
        <v>13607</v>
      </c>
      <c r="BU15" s="288" t="n">
        <f aca="false">BF15+BG15</f>
        <v>0.074</v>
      </c>
      <c r="BV15" s="346" t="n">
        <v>0</v>
      </c>
      <c r="BW15" s="346" t="n">
        <v>3.78</v>
      </c>
      <c r="BX15" s="346" t="n">
        <v>0</v>
      </c>
      <c r="BY15" s="346" t="n">
        <v>0</v>
      </c>
    </row>
    <row r="16" customFormat="false" ht="15" hidden="false" customHeight="false" outlineLevel="0" collapsed="false">
      <c r="A16" s="290"/>
      <c r="B16" s="291" t="n">
        <v>43075</v>
      </c>
      <c r="C16" s="323" t="n">
        <v>58.4</v>
      </c>
      <c r="D16" s="324" t="n">
        <v>0.44</v>
      </c>
      <c r="E16" s="353" t="n">
        <v>75</v>
      </c>
      <c r="F16" s="353" t="n">
        <v>46</v>
      </c>
      <c r="G16" s="326" t="n">
        <v>0</v>
      </c>
      <c r="H16" s="326" t="n">
        <v>0</v>
      </c>
      <c r="I16" s="326" t="n">
        <v>24</v>
      </c>
      <c r="J16" s="326" t="n">
        <v>0</v>
      </c>
      <c r="K16" s="327" t="n">
        <v>0</v>
      </c>
      <c r="L16" s="327" t="n">
        <v>0</v>
      </c>
      <c r="M16" s="327" t="n">
        <v>0</v>
      </c>
      <c r="N16" s="327" t="n">
        <v>0</v>
      </c>
      <c r="O16" s="327" t="n">
        <v>0</v>
      </c>
      <c r="P16" s="327" t="n">
        <v>0</v>
      </c>
      <c r="Q16" s="328" t="n">
        <v>3712</v>
      </c>
      <c r="R16" s="329" t="n">
        <v>1747</v>
      </c>
      <c r="S16" s="329" t="n">
        <v>1747</v>
      </c>
      <c r="T16" s="330" t="n">
        <v>1719</v>
      </c>
      <c r="U16" s="330" t="n">
        <v>1785</v>
      </c>
      <c r="V16" s="325" t="n">
        <v>45</v>
      </c>
      <c r="W16" s="353" t="n">
        <v>1440</v>
      </c>
      <c r="X16" s="353" t="n">
        <v>50</v>
      </c>
      <c r="Y16" s="353" t="n">
        <v>0</v>
      </c>
      <c r="Z16" s="353" t="n">
        <v>60</v>
      </c>
      <c r="AA16" s="353" t="n">
        <v>0</v>
      </c>
      <c r="AB16" s="300" t="n">
        <f aca="false">U16-T16+AX16</f>
        <v>66</v>
      </c>
      <c r="AC16" s="332" t="n">
        <f aca="false">T16-S16</f>
        <v>-28</v>
      </c>
      <c r="AD16" s="325" t="n">
        <v>75</v>
      </c>
      <c r="AE16" s="333" t="n">
        <f aca="false">IF(AD16&gt;0, U16/(AD16*24),"no data")</f>
        <v>0.991666666666667</v>
      </c>
      <c r="AF16" s="334" t="n">
        <f aca="false">IF(Q16&gt;0,Q16/24,"no data")</f>
        <v>154.666666666667</v>
      </c>
      <c r="AG16" s="333" t="n">
        <f aca="false">IF(T16&gt;0,(T16/Q16),"no data")</f>
        <v>0.463092672413793</v>
      </c>
      <c r="AH16" s="335" t="n">
        <f aca="false">(1440-((V16*W16)+(X16*Y16)+(Z16*AA16))/(V16+X16+Z16))/1440</f>
        <v>0.709677419354839</v>
      </c>
      <c r="AI16" s="336" t="n">
        <f aca="false">IF(T16&gt;0,(1440-((W16*V16+AR16*AS16)+(Y16*X16+AT16*AU16)+(Z16*AA16+AV16*AW16))/(V16+X16+Z16))/1440,"no data")</f>
        <v>0.47741935483871</v>
      </c>
      <c r="AJ16" s="117" t="n">
        <v>11.59</v>
      </c>
      <c r="AK16" s="121" t="n">
        <v>139.01</v>
      </c>
      <c r="AL16" s="338" t="n">
        <f aca="false">AJ16*AK16</f>
        <v>1611.1259</v>
      </c>
      <c r="AM16" s="117" t="n">
        <v>13.994</v>
      </c>
      <c r="AN16" s="119" t="n">
        <v>952</v>
      </c>
      <c r="AO16" s="339" t="n">
        <f aca="false">AM16*AN16</f>
        <v>13322.288</v>
      </c>
      <c r="AP16" s="340" t="n">
        <f aca="false">IF(T16&gt;0,((((AJ16*AK16)+(AM16*AN16))/(T16*1000))*1000000),"no data")</f>
        <v>8687.26812100058</v>
      </c>
      <c r="AQ16" s="338" t="n">
        <f aca="false">R16/24</f>
        <v>72.7916666666667</v>
      </c>
      <c r="AR16" s="325" t="n">
        <v>0</v>
      </c>
      <c r="AS16" s="343" t="n">
        <v>0</v>
      </c>
      <c r="AT16" s="343" t="n">
        <v>0</v>
      </c>
      <c r="AU16" s="325" t="n">
        <v>0</v>
      </c>
      <c r="AV16" s="343" t="n">
        <v>36</v>
      </c>
      <c r="AW16" s="325" t="n">
        <v>1440</v>
      </c>
      <c r="AX16" s="325" t="n">
        <v>0</v>
      </c>
      <c r="AZ16" s="344" t="n">
        <v>0</v>
      </c>
      <c r="BA16" s="344" t="n">
        <v>1208</v>
      </c>
      <c r="BB16" s="354" t="n">
        <v>577</v>
      </c>
      <c r="BC16" s="344" t="n">
        <f aca="false">BA16-AZ16</f>
        <v>1208</v>
      </c>
      <c r="BD16" s="346" t="n">
        <f aca="false">AP16</f>
        <v>8687.26812100058</v>
      </c>
      <c r="BE16" s="346" t="n">
        <f aca="false">BB16/24</f>
        <v>24.0416666666667</v>
      </c>
      <c r="BF16" s="347" t="n">
        <v>0</v>
      </c>
      <c r="BG16" s="288" t="n">
        <v>0.764</v>
      </c>
      <c r="BH16" s="346" t="n">
        <v>0</v>
      </c>
      <c r="BI16" s="344" t="n">
        <v>0</v>
      </c>
      <c r="BJ16" s="344" t="n">
        <v>24.5</v>
      </c>
      <c r="BK16" s="344" t="n">
        <v>33.5</v>
      </c>
      <c r="BL16" s="344" t="n">
        <v>999.3</v>
      </c>
      <c r="BM16" s="344" t="n">
        <v>50.05</v>
      </c>
      <c r="BN16" s="348" t="n">
        <v>0.9364</v>
      </c>
      <c r="BO16" s="346" t="n">
        <v>0</v>
      </c>
      <c r="BP16" s="346" t="n">
        <v>85.2</v>
      </c>
      <c r="BQ16" s="39"/>
      <c r="BR16" s="344" t="n">
        <v>0</v>
      </c>
      <c r="BS16" s="344" t="n">
        <v>11760</v>
      </c>
      <c r="BT16" s="350" t="n">
        <f aca="false">BS16-BR16</f>
        <v>11760</v>
      </c>
      <c r="BU16" s="288" t="n">
        <f aca="false">BF16+BG16</f>
        <v>0.764</v>
      </c>
      <c r="BV16" s="346" t="n">
        <v>0</v>
      </c>
      <c r="BW16" s="346" t="n">
        <v>24</v>
      </c>
      <c r="BX16" s="346" t="n">
        <v>0</v>
      </c>
      <c r="BY16" s="346" t="n">
        <v>0</v>
      </c>
    </row>
    <row r="17" customFormat="false" ht="15" hidden="false" customHeight="false" outlineLevel="0" collapsed="false">
      <c r="A17" s="290"/>
      <c r="B17" s="291" t="n">
        <v>43076</v>
      </c>
      <c r="C17" s="323" t="n">
        <v>60.91</v>
      </c>
      <c r="D17" s="324" t="n">
        <v>0.4536</v>
      </c>
      <c r="E17" s="325" t="n">
        <v>79</v>
      </c>
      <c r="F17" s="325" t="n">
        <v>45</v>
      </c>
      <c r="G17" s="325" t="n">
        <v>0</v>
      </c>
      <c r="H17" s="325" t="n">
        <v>0</v>
      </c>
      <c r="I17" s="325" t="n">
        <v>21</v>
      </c>
      <c r="J17" s="325" t="n">
        <v>55</v>
      </c>
      <c r="K17" s="327" t="n">
        <v>0</v>
      </c>
      <c r="L17" s="327" t="n">
        <v>0</v>
      </c>
      <c r="M17" s="327" t="n">
        <v>0</v>
      </c>
      <c r="N17" s="327" t="n">
        <v>0</v>
      </c>
      <c r="O17" s="327" t="n">
        <v>0</v>
      </c>
      <c r="P17" s="327" t="n">
        <v>0</v>
      </c>
      <c r="Q17" s="328" t="n">
        <v>3704</v>
      </c>
      <c r="R17" s="329" t="n">
        <v>1932</v>
      </c>
      <c r="S17" s="329" t="n">
        <v>1932</v>
      </c>
      <c r="T17" s="330" t="n">
        <v>1549</v>
      </c>
      <c r="U17" s="330" t="n">
        <v>1607</v>
      </c>
      <c r="V17" s="325" t="n">
        <v>45</v>
      </c>
      <c r="W17" s="325" t="n">
        <v>1440</v>
      </c>
      <c r="X17" s="325" t="n">
        <v>50</v>
      </c>
      <c r="Y17" s="325" t="n">
        <v>125</v>
      </c>
      <c r="Z17" s="325" t="n">
        <v>60</v>
      </c>
      <c r="AA17" s="325" t="n">
        <v>129</v>
      </c>
      <c r="AB17" s="300" t="n">
        <f aca="false">U17-T17+AX17</f>
        <v>60</v>
      </c>
      <c r="AC17" s="332" t="n">
        <f aca="false">T17-S17</f>
        <v>-383</v>
      </c>
      <c r="AD17" s="325" t="n">
        <v>75</v>
      </c>
      <c r="AE17" s="333" t="n">
        <f aca="false">IF(AD17&gt;0, U17/(AD17*24),"no data")</f>
        <v>0.892777777777778</v>
      </c>
      <c r="AF17" s="334" t="n">
        <f aca="false">IF(Q17&gt;0,Q17/24,"no data")</f>
        <v>154.333333333333</v>
      </c>
      <c r="AG17" s="333" t="n">
        <f aca="false">IF(T17&gt;0,(T17/Q17),"no data")</f>
        <v>0.418196544276458</v>
      </c>
      <c r="AH17" s="335" t="n">
        <f aca="false">(1440-((V17*W17)+(X17*Y17)+(Z17*AA17))/(V17+X17+Z17))/1440</f>
        <v>0.646998207885305</v>
      </c>
      <c r="AI17" s="336" t="n">
        <f aca="false">IF(T17&gt;0,(1440-((W17*V17+AR17*AS17)+(Y17*X17+AT17*AU17)+(Z17*AA17+AV17*AW17))/(V17+X17+Z17))/1440,"no data")</f>
        <v>0.42201164874552</v>
      </c>
      <c r="AJ17" s="117" t="n">
        <v>10.55</v>
      </c>
      <c r="AK17" s="121" t="n">
        <v>136.54</v>
      </c>
      <c r="AL17" s="338" t="n">
        <f aca="false">AJ17*AK17</f>
        <v>1440.497</v>
      </c>
      <c r="AM17" s="117" t="n">
        <v>13.749</v>
      </c>
      <c r="AN17" s="119" t="n">
        <v>956</v>
      </c>
      <c r="AO17" s="339" t="n">
        <f aca="false">AM17*AN17</f>
        <v>13144.044</v>
      </c>
      <c r="AP17" s="340" t="n">
        <f aca="false">IF(T17&gt;0,((((AJ17*AK17)+(AM17*AN17))/(T17*1000))*1000000),"no data")</f>
        <v>9415.45577792124</v>
      </c>
      <c r="AQ17" s="338" t="n">
        <f aca="false">R17/24</f>
        <v>80.5</v>
      </c>
      <c r="AR17" s="325" t="n">
        <v>0</v>
      </c>
      <c r="AS17" s="325" t="n">
        <v>0</v>
      </c>
      <c r="AT17" s="325" t="n">
        <v>19</v>
      </c>
      <c r="AU17" s="325" t="n">
        <v>21</v>
      </c>
      <c r="AV17" s="325" t="n">
        <v>38</v>
      </c>
      <c r="AW17" s="325" t="n">
        <v>1311</v>
      </c>
      <c r="AX17" s="325" t="n">
        <v>2</v>
      </c>
      <c r="AZ17" s="344" t="n">
        <v>0</v>
      </c>
      <c r="BA17" s="344" t="n">
        <v>1083</v>
      </c>
      <c r="BB17" s="344" t="n">
        <v>524</v>
      </c>
      <c r="BC17" s="344" t="n">
        <f aca="false">BA17-AZ17</f>
        <v>1083</v>
      </c>
      <c r="BD17" s="346" t="n">
        <f aca="false">AP17</f>
        <v>9415.45577792124</v>
      </c>
      <c r="BE17" s="346" t="n">
        <f aca="false">BB17/24</f>
        <v>21.8333333333333</v>
      </c>
      <c r="BF17" s="347" t="n">
        <v>0</v>
      </c>
      <c r="BG17" s="288" t="n">
        <v>0.707</v>
      </c>
      <c r="BH17" s="346" t="n">
        <v>0</v>
      </c>
      <c r="BI17" s="344" t="n">
        <v>0</v>
      </c>
      <c r="BJ17" s="344" t="n">
        <v>21.87</v>
      </c>
      <c r="BK17" s="344" t="n">
        <v>29.78</v>
      </c>
      <c r="BL17" s="344" t="n">
        <v>999.08</v>
      </c>
      <c r="BM17" s="344" t="n">
        <v>50.05</v>
      </c>
      <c r="BN17" s="348" t="n">
        <v>0.937</v>
      </c>
      <c r="BO17" s="346" t="n">
        <v>0</v>
      </c>
      <c r="BP17" s="346" t="n">
        <v>85.18</v>
      </c>
      <c r="BQ17" s="39"/>
      <c r="BR17" s="344" t="n">
        <v>0</v>
      </c>
      <c r="BS17" s="344" t="n">
        <v>11746</v>
      </c>
      <c r="BT17" s="350" t="n">
        <f aca="false">BS17-BR17</f>
        <v>11746</v>
      </c>
      <c r="BU17" s="288" t="n">
        <f aca="false">BF17+BG17</f>
        <v>0.707</v>
      </c>
      <c r="BV17" s="346" t="n">
        <v>0</v>
      </c>
      <c r="BW17" s="346" t="n">
        <v>21.57</v>
      </c>
      <c r="BX17" s="346" t="n">
        <v>0</v>
      </c>
      <c r="BY17" s="346" t="n">
        <v>2</v>
      </c>
    </row>
    <row r="18" customFormat="false" ht="15" hidden="false" customHeight="false" outlineLevel="0" collapsed="false">
      <c r="A18" s="290"/>
      <c r="B18" s="291" t="n">
        <v>43077</v>
      </c>
      <c r="C18" s="323" t="n">
        <v>62</v>
      </c>
      <c r="D18" s="324" t="n">
        <v>0.508</v>
      </c>
      <c r="E18" s="325" t="n">
        <v>82</v>
      </c>
      <c r="F18" s="325" t="n">
        <v>48</v>
      </c>
      <c r="G18" s="325" t="n">
        <v>0</v>
      </c>
      <c r="H18" s="325" t="n">
        <v>0</v>
      </c>
      <c r="I18" s="325" t="n">
        <v>0</v>
      </c>
      <c r="J18" s="325" t="n">
        <v>0</v>
      </c>
      <c r="K18" s="327" t="n">
        <v>0</v>
      </c>
      <c r="L18" s="327" t="n">
        <v>0</v>
      </c>
      <c r="M18" s="327" t="n">
        <v>0</v>
      </c>
      <c r="N18" s="327" t="n">
        <v>0</v>
      </c>
      <c r="O18" s="327" t="n">
        <v>0</v>
      </c>
      <c r="P18" s="327" t="n">
        <v>0</v>
      </c>
      <c r="Q18" s="328" t="n">
        <v>3704</v>
      </c>
      <c r="R18" s="329" t="n">
        <v>3670</v>
      </c>
      <c r="S18" s="329" t="n">
        <v>3670</v>
      </c>
      <c r="T18" s="330" t="n">
        <v>0</v>
      </c>
      <c r="U18" s="330" t="n">
        <v>0</v>
      </c>
      <c r="V18" s="325" t="n">
        <v>45</v>
      </c>
      <c r="W18" s="325" t="n">
        <v>1440</v>
      </c>
      <c r="X18" s="325" t="n">
        <v>50</v>
      </c>
      <c r="Y18" s="325" t="n">
        <v>1440</v>
      </c>
      <c r="Z18" s="325" t="n">
        <v>60</v>
      </c>
      <c r="AA18" s="325" t="n">
        <v>1440</v>
      </c>
      <c r="AB18" s="300" t="n">
        <f aca="false">U18-T18+AX18</f>
        <v>16</v>
      </c>
      <c r="AC18" s="332" t="n">
        <f aca="false">T18-S18</f>
        <v>-3670</v>
      </c>
      <c r="AD18" s="325" t="n">
        <v>0</v>
      </c>
      <c r="AE18" s="333" t="str">
        <f aca="false">IF(AD18&gt;0, U18/(AD18*24),"no data")</f>
        <v>no data</v>
      </c>
      <c r="AF18" s="334" t="n">
        <f aca="false">IF(Q18&gt;0,Q18/24,"no data")</f>
        <v>154.333333333333</v>
      </c>
      <c r="AG18" s="333" t="str">
        <f aca="false">IF(T18&gt;0,(T18/Q18),"no data")</f>
        <v>no data</v>
      </c>
      <c r="AH18" s="335" t="n">
        <f aca="false">(1440-((V18*W18)+(X18*Y18)+(Z18*AA18))/(V18+X18+Z18))/1440</f>
        <v>0</v>
      </c>
      <c r="AI18" s="336" t="str">
        <f aca="false">IF(T18&gt;0,(1440-((W18*V18+AR18*AS18)+(Y18*X18+AT18*AU18)+(Z18*AA18+AV18*AW18))/(V18+X18+Z18))/1440,"no data")</f>
        <v>no data</v>
      </c>
      <c r="AJ18" s="117" t="n">
        <v>0</v>
      </c>
      <c r="AK18" s="121" t="n">
        <v>0</v>
      </c>
      <c r="AL18" s="338" t="n">
        <f aca="false">AJ18*AK18</f>
        <v>0</v>
      </c>
      <c r="AM18" s="117" t="n">
        <v>0</v>
      </c>
      <c r="AN18" s="119" t="n">
        <v>0</v>
      </c>
      <c r="AO18" s="339" t="n">
        <f aca="false">AM18*AN18</f>
        <v>0</v>
      </c>
      <c r="AP18" s="340" t="str">
        <f aca="false">IF(T18&gt;0,((((AJ18*AK18)+(AM18*AN18))/(T18*1000))*1000000),"no data")</f>
        <v>no data</v>
      </c>
      <c r="AQ18" s="338" t="n">
        <f aca="false">R18/24</f>
        <v>152.916666666667</v>
      </c>
      <c r="AR18" s="325" t="n">
        <v>0</v>
      </c>
      <c r="AS18" s="325" t="n">
        <v>0</v>
      </c>
      <c r="AT18" s="325" t="n">
        <v>0</v>
      </c>
      <c r="AU18" s="325" t="n">
        <v>0</v>
      </c>
      <c r="AV18" s="325" t="n">
        <v>0</v>
      </c>
      <c r="AW18" s="325" t="n">
        <v>0</v>
      </c>
      <c r="AX18" s="325" t="n">
        <v>16</v>
      </c>
      <c r="AZ18" s="344" t="n">
        <v>0</v>
      </c>
      <c r="BA18" s="344" t="n">
        <v>0</v>
      </c>
      <c r="BB18" s="344" t="n">
        <v>0</v>
      </c>
      <c r="BC18" s="344" t="n">
        <f aca="false">BA18-AZ18</f>
        <v>0</v>
      </c>
      <c r="BD18" s="346" t="str">
        <f aca="false">AP18</f>
        <v>no data</v>
      </c>
      <c r="BE18" s="346" t="n">
        <f aca="false">BB18/24</f>
        <v>0</v>
      </c>
      <c r="BF18" s="347" t="n">
        <v>0</v>
      </c>
      <c r="BG18" s="288" t="n">
        <v>0</v>
      </c>
      <c r="BH18" s="346" t="n">
        <v>0</v>
      </c>
      <c r="BI18" s="344" t="n">
        <v>0</v>
      </c>
      <c r="BJ18" s="344" t="n">
        <v>0</v>
      </c>
      <c r="BK18" s="344" t="n">
        <v>0</v>
      </c>
      <c r="BL18" s="344" t="n">
        <v>999.2</v>
      </c>
      <c r="BM18" s="344" t="n">
        <v>50.09</v>
      </c>
      <c r="BN18" s="348" t="n">
        <v>0</v>
      </c>
      <c r="BO18" s="346" t="n">
        <v>0</v>
      </c>
      <c r="BP18" s="346" t="n">
        <v>0</v>
      </c>
      <c r="BQ18" s="39"/>
      <c r="BR18" s="344" t="n">
        <v>0</v>
      </c>
      <c r="BS18" s="344" t="n">
        <v>0</v>
      </c>
      <c r="BT18" s="350" t="n">
        <f aca="false">BS18-BR18</f>
        <v>0</v>
      </c>
      <c r="BU18" s="288" t="n">
        <f aca="false">BF18+BG18</f>
        <v>0</v>
      </c>
      <c r="BV18" s="346" t="n">
        <v>0</v>
      </c>
      <c r="BW18" s="346" t="n">
        <v>0</v>
      </c>
      <c r="BX18" s="346" t="n">
        <v>0</v>
      </c>
      <c r="BY18" s="346" t="n">
        <v>0</v>
      </c>
    </row>
    <row r="19" customFormat="false" ht="15" hidden="false" customHeight="false" outlineLevel="0" collapsed="false">
      <c r="A19" s="290"/>
      <c r="B19" s="291" t="n">
        <v>43078</v>
      </c>
      <c r="C19" s="323" t="n">
        <v>60.6</v>
      </c>
      <c r="D19" s="324" t="n">
        <v>0.548</v>
      </c>
      <c r="E19" s="325" t="n">
        <v>77</v>
      </c>
      <c r="F19" s="325" t="n">
        <v>49</v>
      </c>
      <c r="G19" s="325" t="n">
        <v>0</v>
      </c>
      <c r="H19" s="325" t="n">
        <v>0</v>
      </c>
      <c r="I19" s="325" t="n">
        <v>0</v>
      </c>
      <c r="J19" s="325" t="n">
        <v>0</v>
      </c>
      <c r="K19" s="325" t="n">
        <v>0</v>
      </c>
      <c r="L19" s="325" t="n">
        <v>0</v>
      </c>
      <c r="M19" s="355" t="n">
        <v>0</v>
      </c>
      <c r="N19" s="355" t="n">
        <v>0</v>
      </c>
      <c r="O19" s="355" t="n">
        <v>0</v>
      </c>
      <c r="P19" s="355" t="n">
        <v>0</v>
      </c>
      <c r="Q19" s="328" t="n">
        <v>3708</v>
      </c>
      <c r="R19" s="329" t="n">
        <v>3671</v>
      </c>
      <c r="S19" s="329" t="n">
        <v>3671</v>
      </c>
      <c r="T19" s="330" t="n">
        <v>0</v>
      </c>
      <c r="U19" s="330" t="n">
        <v>0</v>
      </c>
      <c r="V19" s="325" t="n">
        <v>45</v>
      </c>
      <c r="W19" s="325" t="n">
        <v>1440</v>
      </c>
      <c r="X19" s="325" t="n">
        <v>50</v>
      </c>
      <c r="Y19" s="325" t="n">
        <v>1440</v>
      </c>
      <c r="Z19" s="325" t="n">
        <v>60</v>
      </c>
      <c r="AA19" s="325" t="n">
        <v>1440</v>
      </c>
      <c r="AB19" s="300" t="n">
        <f aca="false">U19-T19+AX19</f>
        <v>12</v>
      </c>
      <c r="AC19" s="332" t="n">
        <f aca="false">T19-S19</f>
        <v>-3671</v>
      </c>
      <c r="AD19" s="325" t="n">
        <v>0</v>
      </c>
      <c r="AE19" s="333" t="str">
        <f aca="false">IF(AD19&gt;0, U19/(AD19*24),"no data")</f>
        <v>no data</v>
      </c>
      <c r="AF19" s="334" t="n">
        <f aca="false">IF(Q19&gt;0,Q19/24,"no data")</f>
        <v>154.5</v>
      </c>
      <c r="AG19" s="333" t="str">
        <f aca="false">IF(T19&gt;0,(T19/Q19),"no data")</f>
        <v>no data</v>
      </c>
      <c r="AH19" s="335" t="n">
        <f aca="false">(1440-((V19*W19)+(X19*Y19)+(Z19*AA19))/(V19+X19+Z19))/1440</f>
        <v>0</v>
      </c>
      <c r="AI19" s="336" t="str">
        <f aca="false">IF(T19&gt;0,(1440-((W19*V19+AR19*AS19)+(Y19*X19+AT19*AU19)+(Z19*AA19+AV19*AW19))/(V19+X19+Z19))/1440,"no data")</f>
        <v>no data</v>
      </c>
      <c r="AJ19" s="117" t="n">
        <v>0</v>
      </c>
      <c r="AK19" s="121" t="n">
        <v>0</v>
      </c>
      <c r="AL19" s="338" t="n">
        <f aca="false">AJ19*AK19</f>
        <v>0</v>
      </c>
      <c r="AM19" s="117" t="n">
        <v>0</v>
      </c>
      <c r="AN19" s="119" t="n">
        <v>0</v>
      </c>
      <c r="AO19" s="339" t="n">
        <f aca="false">AM19*AN19</f>
        <v>0</v>
      </c>
      <c r="AP19" s="340" t="str">
        <f aca="false">IF(T19&gt;0,((((AJ19*AK19)+(AM19*AN19))/(T19*1000))*1000000),"no data")</f>
        <v>no data</v>
      </c>
      <c r="AQ19" s="338" t="n">
        <f aca="false">R19/24</f>
        <v>152.958333333333</v>
      </c>
      <c r="AR19" s="325" t="n">
        <v>0</v>
      </c>
      <c r="AS19" s="325" t="n">
        <v>0</v>
      </c>
      <c r="AT19" s="325" t="n">
        <v>0</v>
      </c>
      <c r="AU19" s="325" t="n">
        <v>0</v>
      </c>
      <c r="AV19" s="343" t="n">
        <v>0</v>
      </c>
      <c r="AW19" s="325" t="n">
        <v>0</v>
      </c>
      <c r="AX19" s="325" t="n">
        <v>12</v>
      </c>
      <c r="AZ19" s="344" t="n">
        <v>0</v>
      </c>
      <c r="BA19" s="344" t="n">
        <v>0</v>
      </c>
      <c r="BB19" s="344" t="n">
        <v>0</v>
      </c>
      <c r="BC19" s="344" t="n">
        <f aca="false">BA19-AZ19</f>
        <v>0</v>
      </c>
      <c r="BD19" s="346" t="str">
        <f aca="false">AP19</f>
        <v>no data</v>
      </c>
      <c r="BE19" s="346" t="n">
        <f aca="false">BB19/24</f>
        <v>0</v>
      </c>
      <c r="BF19" s="347" t="n">
        <v>0</v>
      </c>
      <c r="BG19" s="288" t="n">
        <v>0</v>
      </c>
      <c r="BH19" s="346" t="n">
        <v>0</v>
      </c>
      <c r="BI19" s="344" t="n">
        <v>0</v>
      </c>
      <c r="BJ19" s="344" t="n">
        <v>0</v>
      </c>
      <c r="BK19" s="344" t="n">
        <v>0</v>
      </c>
      <c r="BL19" s="344" t="n">
        <v>996.7</v>
      </c>
      <c r="BM19" s="344" t="n">
        <v>50.02</v>
      </c>
      <c r="BN19" s="348" t="n">
        <v>0</v>
      </c>
      <c r="BO19" s="346" t="n">
        <v>0</v>
      </c>
      <c r="BP19" s="346" t="n">
        <v>0</v>
      </c>
      <c r="BQ19" s="39"/>
      <c r="BR19" s="344" t="n">
        <v>0</v>
      </c>
      <c r="BS19" s="344" t="n">
        <v>0</v>
      </c>
      <c r="BT19" s="350" t="n">
        <f aca="false">BS19-BR19</f>
        <v>0</v>
      </c>
      <c r="BU19" s="288" t="n">
        <f aca="false">BF19+BG19</f>
        <v>0</v>
      </c>
      <c r="BV19" s="346" t="n">
        <v>0</v>
      </c>
      <c r="BW19" s="346" t="n">
        <v>0</v>
      </c>
      <c r="BX19" s="346" t="n">
        <v>0</v>
      </c>
      <c r="BY19" s="346" t="n">
        <v>0</v>
      </c>
    </row>
    <row r="20" customFormat="false" ht="15" hidden="false" customHeight="false" outlineLevel="0" collapsed="false">
      <c r="A20" s="226" t="s">
        <v>137</v>
      </c>
      <c r="B20" s="85" t="n">
        <v>43079</v>
      </c>
      <c r="C20" s="86" t="n">
        <v>59</v>
      </c>
      <c r="D20" s="214" t="n">
        <v>0.633</v>
      </c>
      <c r="E20" s="88" t="n">
        <v>67</v>
      </c>
      <c r="F20" s="88" t="n">
        <v>52</v>
      </c>
      <c r="G20" s="88" t="n">
        <v>0</v>
      </c>
      <c r="H20" s="88" t="n">
        <v>0</v>
      </c>
      <c r="I20" s="88" t="n">
        <v>0</v>
      </c>
      <c r="J20" s="88" t="n">
        <v>0</v>
      </c>
      <c r="K20" s="88" t="n">
        <v>0</v>
      </c>
      <c r="L20" s="88" t="n">
        <v>0</v>
      </c>
      <c r="M20" s="90" t="n">
        <v>0</v>
      </c>
      <c r="N20" s="90" t="n">
        <v>0</v>
      </c>
      <c r="O20" s="90" t="n">
        <v>0</v>
      </c>
      <c r="P20" s="90" t="n">
        <v>0</v>
      </c>
      <c r="Q20" s="157" t="n">
        <v>3720</v>
      </c>
      <c r="R20" s="91" t="n">
        <v>3685</v>
      </c>
      <c r="S20" s="91" t="n">
        <v>3685</v>
      </c>
      <c r="T20" s="158" t="n">
        <v>0</v>
      </c>
      <c r="U20" s="92" t="n">
        <v>0</v>
      </c>
      <c r="V20" s="88" t="n">
        <v>45</v>
      </c>
      <c r="W20" s="88" t="n">
        <v>1440</v>
      </c>
      <c r="X20" s="88" t="n">
        <v>50</v>
      </c>
      <c r="Y20" s="88" t="n">
        <v>1440</v>
      </c>
      <c r="Z20" s="88" t="n">
        <v>60</v>
      </c>
      <c r="AA20" s="88" t="n">
        <v>1440</v>
      </c>
      <c r="AB20" s="93" t="n">
        <v>11</v>
      </c>
      <c r="AC20" s="94" t="n">
        <f aca="false">T20-S20</f>
        <v>-3685</v>
      </c>
      <c r="AD20" s="88" t="n">
        <v>0</v>
      </c>
      <c r="AE20" s="95" t="str">
        <f aca="false">IF(AD20&gt;0, U20/(AD20*24),"no data")</f>
        <v>no data</v>
      </c>
      <c r="AF20" s="96" t="n">
        <f aca="false">IF(Q20&gt;0,Q20/24,"no data")</f>
        <v>155</v>
      </c>
      <c r="AG20" s="95" t="str">
        <f aca="false">IF(T20&gt;0,(T20/Q20),"no data")</f>
        <v>no data</v>
      </c>
      <c r="AH20" s="97" t="n">
        <f aca="false">(1440-((V20*W20)+(X20*Y20)+(Z20*AA20))/(V20+X20+Z20))/1440</f>
        <v>0</v>
      </c>
      <c r="AI20" s="98" t="str">
        <f aca="false">IF(T20&gt;0,(1440-((W20*V20+AR20*AS20)+(Y20*X20+AT20*AU20)+(Z20*AA20+AV20*AW20))/(V20+X20+Z20))/1440,"no data")</f>
        <v>no data</v>
      </c>
      <c r="AJ20" s="117" t="n">
        <v>0</v>
      </c>
      <c r="AK20" s="121" t="n">
        <v>0</v>
      </c>
      <c r="AL20" s="101" t="n">
        <f aca="false">AJ20*AK20</f>
        <v>0</v>
      </c>
      <c r="AM20" s="117" t="n">
        <v>0</v>
      </c>
      <c r="AN20" s="119" t="n">
        <v>0</v>
      </c>
      <c r="AO20" s="103" t="n">
        <f aca="false">AM20*AN20</f>
        <v>0</v>
      </c>
      <c r="AP20" s="104" t="str">
        <f aca="false">IF(T20&gt;0,((((AJ20*AK20)+(AM20*AN20))/(T20*1000))*1000000),"no data")</f>
        <v>no data</v>
      </c>
      <c r="AQ20" s="101" t="n">
        <f aca="false">R20/24</f>
        <v>153.541666666667</v>
      </c>
      <c r="AR20" s="88" t="n">
        <v>0</v>
      </c>
      <c r="AS20" s="106" t="n">
        <v>0</v>
      </c>
      <c r="AT20" s="106" t="n">
        <v>0</v>
      </c>
      <c r="AU20" s="88" t="n">
        <v>0</v>
      </c>
      <c r="AV20" s="106" t="n">
        <v>0</v>
      </c>
      <c r="AW20" s="88" t="n">
        <v>0</v>
      </c>
      <c r="AX20" s="88" t="n">
        <v>11</v>
      </c>
      <c r="AZ20" s="107" t="n">
        <v>0</v>
      </c>
      <c r="BA20" s="107" t="n">
        <v>0</v>
      </c>
      <c r="BB20" s="107" t="n">
        <v>0</v>
      </c>
      <c r="BC20" s="107" t="n">
        <f aca="false">BA20-AZ20</f>
        <v>0</v>
      </c>
      <c r="BD20" s="108" t="str">
        <f aca="false">AP20</f>
        <v>no data</v>
      </c>
      <c r="BE20" s="108" t="n">
        <f aca="false">BB20/24</f>
        <v>0</v>
      </c>
      <c r="BF20" s="160" t="n">
        <v>0</v>
      </c>
      <c r="BG20" s="161" t="n">
        <v>0</v>
      </c>
      <c r="BH20" s="108" t="n">
        <v>0</v>
      </c>
      <c r="BI20" s="107" t="n">
        <v>0</v>
      </c>
      <c r="BJ20" s="107" t="n">
        <v>0</v>
      </c>
      <c r="BK20" s="107" t="n">
        <v>0</v>
      </c>
      <c r="BL20" s="107" t="n">
        <v>998.6</v>
      </c>
      <c r="BM20" s="107" t="n">
        <v>50.1</v>
      </c>
      <c r="BN20" s="122" t="n">
        <v>0</v>
      </c>
      <c r="BO20" s="108" t="n">
        <v>0</v>
      </c>
      <c r="BP20" s="108" t="n">
        <v>0</v>
      </c>
      <c r="BQ20" s="39"/>
      <c r="BR20" s="107" t="n">
        <v>0</v>
      </c>
      <c r="BS20" s="107" t="n">
        <v>0</v>
      </c>
      <c r="BT20" s="116" t="n">
        <f aca="false">BS20-BR20</f>
        <v>0</v>
      </c>
      <c r="BU20" s="161" t="n">
        <f aca="false">BF20+BG20</f>
        <v>0</v>
      </c>
      <c r="BV20" s="108" t="n">
        <v>0</v>
      </c>
      <c r="BW20" s="108" t="n">
        <v>0</v>
      </c>
      <c r="BX20" s="108" t="n">
        <v>0</v>
      </c>
      <c r="BY20" s="108" t="n">
        <v>0</v>
      </c>
    </row>
    <row r="21" customFormat="false" ht="15" hidden="false" customHeight="false" outlineLevel="0" collapsed="false">
      <c r="A21" s="226"/>
      <c r="B21" s="85" t="n">
        <v>43080</v>
      </c>
      <c r="C21" s="86" t="n">
        <v>56.7</v>
      </c>
      <c r="D21" s="214" t="n">
        <v>0.818</v>
      </c>
      <c r="E21" s="88" t="n">
        <v>59</v>
      </c>
      <c r="F21" s="88" t="n">
        <v>55</v>
      </c>
      <c r="G21" s="88" t="n">
        <v>0</v>
      </c>
      <c r="H21" s="88" t="n">
        <v>0</v>
      </c>
      <c r="I21" s="88" t="n">
        <v>12</v>
      </c>
      <c r="J21" s="88" t="n">
        <v>2</v>
      </c>
      <c r="K21" s="90" t="n">
        <v>0</v>
      </c>
      <c r="L21" s="90" t="n">
        <v>0</v>
      </c>
      <c r="M21" s="90" t="n">
        <v>0</v>
      </c>
      <c r="N21" s="90" t="n">
        <v>0</v>
      </c>
      <c r="O21" s="90" t="n">
        <v>0</v>
      </c>
      <c r="P21" s="90" t="n">
        <v>0</v>
      </c>
      <c r="Q21" s="157" t="n">
        <v>3720</v>
      </c>
      <c r="R21" s="91" t="n">
        <v>2466</v>
      </c>
      <c r="S21" s="91" t="n">
        <v>2466</v>
      </c>
      <c r="T21" s="158" t="n">
        <v>907</v>
      </c>
      <c r="U21" s="92" t="n">
        <v>947</v>
      </c>
      <c r="V21" s="88" t="n">
        <v>45</v>
      </c>
      <c r="W21" s="88" t="n">
        <v>1440</v>
      </c>
      <c r="X21" s="88" t="n">
        <v>50</v>
      </c>
      <c r="Y21" s="88" t="n">
        <v>604</v>
      </c>
      <c r="Z21" s="88" t="n">
        <v>60</v>
      </c>
      <c r="AA21" s="88" t="n">
        <v>712</v>
      </c>
      <c r="AB21" s="93" t="n">
        <f aca="false">U21-T21+AX21</f>
        <v>45</v>
      </c>
      <c r="AC21" s="94" t="n">
        <f aca="false">T21-S21</f>
        <v>-1559</v>
      </c>
      <c r="AD21" s="88" t="n">
        <v>75</v>
      </c>
      <c r="AE21" s="95" t="n">
        <f aca="false">IF(AD21&gt;0, U21/(AD21*24),"no data")</f>
        <v>0.526111111111111</v>
      </c>
      <c r="AF21" s="96" t="n">
        <f aca="false">IF(Q21&gt;0,Q21/24,"no data")</f>
        <v>155</v>
      </c>
      <c r="AG21" s="95" t="n">
        <f aca="false">IF(T21&gt;0,(T21/Q21),"no data")</f>
        <v>0.243817204301075</v>
      </c>
      <c r="AH21" s="97" t="n">
        <f aca="false">(1440-((V21*W21)+(X21*Y21)+(Z21*AA21))/(V21+X21+Z21))/1440</f>
        <v>0.382974910394265</v>
      </c>
      <c r="AI21" s="98" t="n">
        <f aca="false">IF(T21&gt;0,(1440-((W21*V21+AR21*AS21)+(Y21*X21+AT21*AU21)+(Z21*AA21+AV21*AW21))/(V21+X21+Z21))/1440,"no data")</f>
        <v>0.25758064516129</v>
      </c>
      <c r="AJ21" s="117" t="n">
        <v>6.36</v>
      </c>
      <c r="AK21" s="121" t="n">
        <v>144.22</v>
      </c>
      <c r="AL21" s="101" t="n">
        <f aca="false">AJ21*AK21</f>
        <v>917.2392</v>
      </c>
      <c r="AM21" s="117" t="n">
        <v>7.865</v>
      </c>
      <c r="AN21" s="119" t="n">
        <v>955.87</v>
      </c>
      <c r="AO21" s="103" t="n">
        <f aca="false">AM21*AN21</f>
        <v>7517.91755</v>
      </c>
      <c r="AP21" s="104" t="n">
        <f aca="false">IF(T21&gt;0,((((AJ21*AK21)+(AM21*AN21))/(T21*1000))*1000000),"no data")</f>
        <v>9300.06256890849</v>
      </c>
      <c r="AQ21" s="101" t="n">
        <f aca="false">R21/24</f>
        <v>102.75</v>
      </c>
      <c r="AR21" s="88" t="n">
        <v>0</v>
      </c>
      <c r="AS21" s="106" t="n">
        <v>0</v>
      </c>
      <c r="AT21" s="106" t="n">
        <v>22</v>
      </c>
      <c r="AU21" s="88" t="n">
        <v>114</v>
      </c>
      <c r="AV21" s="106" t="n">
        <v>35</v>
      </c>
      <c r="AW21" s="88" t="n">
        <v>728</v>
      </c>
      <c r="AX21" s="88" t="n">
        <v>5</v>
      </c>
      <c r="AZ21" s="107" t="n">
        <v>0</v>
      </c>
      <c r="BA21" s="107" t="n">
        <v>641</v>
      </c>
      <c r="BB21" s="107" t="n">
        <v>306</v>
      </c>
      <c r="BC21" s="107" t="n">
        <f aca="false">BA21-AZ21</f>
        <v>641</v>
      </c>
      <c r="BD21" s="107" t="n">
        <f aca="false">AP21</f>
        <v>9300.06256890849</v>
      </c>
      <c r="BE21" s="108" t="n">
        <f aca="false">BB21/24</f>
        <v>12.75</v>
      </c>
      <c r="BF21" s="109" t="n">
        <v>0</v>
      </c>
      <c r="BG21" s="110" t="n">
        <v>0.602</v>
      </c>
      <c r="BH21" s="111" t="n">
        <v>0</v>
      </c>
      <c r="BI21" s="112" t="n">
        <v>0</v>
      </c>
      <c r="BJ21" s="112" t="n">
        <v>13.54</v>
      </c>
      <c r="BK21" s="112" t="n">
        <v>17.97</v>
      </c>
      <c r="BL21" s="112" t="n">
        <v>996.3</v>
      </c>
      <c r="BM21" s="111" t="n">
        <v>50.03</v>
      </c>
      <c r="BN21" s="113" t="n">
        <v>0.9331</v>
      </c>
      <c r="BO21" s="108" t="n">
        <v>0</v>
      </c>
      <c r="BP21" s="108" t="n">
        <v>85.45</v>
      </c>
      <c r="BQ21" s="39"/>
      <c r="BR21" s="107" t="n">
        <v>0</v>
      </c>
      <c r="BS21" s="107" t="n">
        <v>11914</v>
      </c>
      <c r="BT21" s="116" t="n">
        <f aca="false">BS21-BR21</f>
        <v>11914</v>
      </c>
      <c r="BU21" s="161" t="n">
        <f aca="false">BF21+BG21</f>
        <v>0.602</v>
      </c>
      <c r="BV21" s="108" t="n">
        <v>0</v>
      </c>
      <c r="BW21" s="108" t="n">
        <v>12.02</v>
      </c>
      <c r="BX21" s="108" t="n">
        <v>0</v>
      </c>
      <c r="BY21" s="108" t="n">
        <v>4.67</v>
      </c>
    </row>
    <row r="22" customFormat="false" ht="15" hidden="false" customHeight="false" outlineLevel="0" collapsed="false">
      <c r="A22" s="226"/>
      <c r="B22" s="85" t="n">
        <v>43081</v>
      </c>
      <c r="C22" s="86" t="n">
        <v>52.2</v>
      </c>
      <c r="D22" s="214" t="n">
        <v>0.858</v>
      </c>
      <c r="E22" s="88" t="n">
        <v>57</v>
      </c>
      <c r="F22" s="88" t="n">
        <v>47</v>
      </c>
      <c r="G22" s="88" t="n">
        <v>0</v>
      </c>
      <c r="H22" s="88" t="n">
        <v>0</v>
      </c>
      <c r="I22" s="88" t="n">
        <v>24</v>
      </c>
      <c r="J22" s="88" t="n">
        <v>0</v>
      </c>
      <c r="K22" s="90" t="n">
        <v>0</v>
      </c>
      <c r="L22" s="90" t="n">
        <v>0</v>
      </c>
      <c r="M22" s="90" t="n">
        <v>0</v>
      </c>
      <c r="N22" s="90" t="n">
        <v>0</v>
      </c>
      <c r="O22" s="90" t="n">
        <v>0</v>
      </c>
      <c r="P22" s="90" t="n">
        <v>0</v>
      </c>
      <c r="Q22" s="157" t="n">
        <v>3720</v>
      </c>
      <c r="R22" s="91" t="n">
        <v>1753</v>
      </c>
      <c r="S22" s="91" t="n">
        <v>1753</v>
      </c>
      <c r="T22" s="158" t="n">
        <v>1725</v>
      </c>
      <c r="U22" s="92" t="n">
        <v>1790</v>
      </c>
      <c r="V22" s="88" t="n">
        <v>45</v>
      </c>
      <c r="W22" s="88" t="n">
        <v>1440</v>
      </c>
      <c r="X22" s="88" t="n">
        <v>49</v>
      </c>
      <c r="Y22" s="88" t="n">
        <v>0</v>
      </c>
      <c r="Z22" s="88" t="n">
        <v>60</v>
      </c>
      <c r="AA22" s="88" t="n">
        <v>0</v>
      </c>
      <c r="AB22" s="93" t="n">
        <f aca="false">U22-T22+AX22</f>
        <v>65</v>
      </c>
      <c r="AC22" s="94" t="n">
        <f aca="false">T22-S22</f>
        <v>-28</v>
      </c>
      <c r="AD22" s="88" t="n">
        <v>76</v>
      </c>
      <c r="AE22" s="95" t="n">
        <f aca="false">IF(AD22&gt;0, U22/(AD22*24),"no data")</f>
        <v>0.981359649122807</v>
      </c>
      <c r="AF22" s="96" t="n">
        <f aca="false">IF(Q22&gt;0,Q22/24,"no data")</f>
        <v>155</v>
      </c>
      <c r="AG22" s="95" t="n">
        <f aca="false">IF(T22&gt;0,(T22/Q22),"no data")</f>
        <v>0.463709677419355</v>
      </c>
      <c r="AH22" s="97" t="n">
        <f aca="false">(1440-((V22*W22)+(X22*Y22)+(Z22*AA22))/(V22+X22+Z22))/1440</f>
        <v>0.707792207792208</v>
      </c>
      <c r="AI22" s="98" t="n">
        <f aca="false">IF(T22&gt;0,(1440-((W22*V22+AR22*AS22)+(Y22*X22+AT22*AU22)+(Z22*AA22+AV22*AW22))/(V22+X22+Z22))/1440,"no data")</f>
        <v>0.48051948051948</v>
      </c>
      <c r="AJ22" s="117" t="n">
        <v>11.2</v>
      </c>
      <c r="AK22" s="121" t="n">
        <v>137.07</v>
      </c>
      <c r="AL22" s="101" t="n">
        <f aca="false">AJ22*AK22</f>
        <v>1535.184</v>
      </c>
      <c r="AM22" s="117" t="n">
        <v>14.174</v>
      </c>
      <c r="AN22" s="119" t="n">
        <v>949</v>
      </c>
      <c r="AO22" s="103" t="n">
        <f aca="false">AM22*AN22</f>
        <v>13451.126</v>
      </c>
      <c r="AP22" s="104" t="n">
        <f aca="false">IF(T22&gt;0,((((AJ22*AK22)+(AM22*AN22))/(T22*1000))*1000000),"no data")</f>
        <v>8687.71594202899</v>
      </c>
      <c r="AQ22" s="101" t="n">
        <f aca="false">R22/24</f>
        <v>73.0416666666667</v>
      </c>
      <c r="AR22" s="88" t="n">
        <v>0</v>
      </c>
      <c r="AS22" s="106" t="n">
        <v>0</v>
      </c>
      <c r="AT22" s="106" t="n">
        <v>0</v>
      </c>
      <c r="AU22" s="88" t="n">
        <v>0</v>
      </c>
      <c r="AV22" s="106" t="n">
        <v>35</v>
      </c>
      <c r="AW22" s="88" t="n">
        <v>1440</v>
      </c>
      <c r="AX22" s="88" t="n">
        <v>0</v>
      </c>
      <c r="AZ22" s="107" t="n">
        <v>0</v>
      </c>
      <c r="BA22" s="107" t="n">
        <v>1186</v>
      </c>
      <c r="BB22" s="107" t="n">
        <v>604</v>
      </c>
      <c r="BC22" s="107" t="n">
        <f aca="false">BA22-AZ22</f>
        <v>1186</v>
      </c>
      <c r="BD22" s="107" t="n">
        <f aca="false">AP22</f>
        <v>8687.71594202899</v>
      </c>
      <c r="BE22" s="108" t="n">
        <f aca="false">BB22/24</f>
        <v>25.1666666666667</v>
      </c>
      <c r="BF22" s="109" t="n">
        <v>0</v>
      </c>
      <c r="BG22" s="110" t="n">
        <v>1.084</v>
      </c>
      <c r="BH22" s="111" t="n">
        <v>0</v>
      </c>
      <c r="BI22" s="112" t="n">
        <v>0</v>
      </c>
      <c r="BJ22" s="112" t="n">
        <v>23.97</v>
      </c>
      <c r="BK22" s="112" t="n">
        <v>32.17</v>
      </c>
      <c r="BL22" s="163" t="n">
        <v>997.3</v>
      </c>
      <c r="BM22" s="111" t="n">
        <v>49.98</v>
      </c>
      <c r="BN22" s="113" t="n">
        <v>0.9363</v>
      </c>
      <c r="BO22" s="108" t="n">
        <v>0</v>
      </c>
      <c r="BP22" s="108" t="n">
        <v>85.23</v>
      </c>
      <c r="BQ22" s="39"/>
      <c r="BR22" s="107" t="n">
        <v>0</v>
      </c>
      <c r="BS22" s="107" t="n">
        <v>11753</v>
      </c>
      <c r="BT22" s="116" t="n">
        <f aca="false">BS22-BR22</f>
        <v>11753</v>
      </c>
      <c r="BU22" s="161" t="n">
        <f aca="false">BF22+BG22</f>
        <v>1.084</v>
      </c>
      <c r="BV22" s="108" t="n">
        <v>0</v>
      </c>
      <c r="BW22" s="108" t="n">
        <v>24</v>
      </c>
      <c r="BX22" s="108" t="n">
        <v>0</v>
      </c>
      <c r="BY22" s="108" t="n">
        <v>4.37</v>
      </c>
    </row>
    <row r="23" customFormat="false" ht="15" hidden="false" customHeight="false" outlineLevel="0" collapsed="false">
      <c r="A23" s="226"/>
      <c r="B23" s="85" t="n">
        <v>43082</v>
      </c>
      <c r="C23" s="86" t="n">
        <v>52</v>
      </c>
      <c r="D23" s="214" t="n">
        <v>0.86</v>
      </c>
      <c r="E23" s="88" t="n">
        <v>55</v>
      </c>
      <c r="F23" s="88" t="n">
        <v>48</v>
      </c>
      <c r="G23" s="88" t="n">
        <v>0</v>
      </c>
      <c r="H23" s="88" t="n">
        <v>0</v>
      </c>
      <c r="I23" s="88" t="n">
        <v>24</v>
      </c>
      <c r="J23" s="88" t="n">
        <v>0</v>
      </c>
      <c r="K23" s="90" t="n">
        <v>0</v>
      </c>
      <c r="L23" s="90" t="n">
        <v>0</v>
      </c>
      <c r="M23" s="90" t="n">
        <v>0</v>
      </c>
      <c r="N23" s="90" t="n">
        <v>0</v>
      </c>
      <c r="O23" s="90" t="n">
        <v>0</v>
      </c>
      <c r="P23" s="90" t="n">
        <v>0</v>
      </c>
      <c r="Q23" s="157" t="n">
        <v>3720</v>
      </c>
      <c r="R23" s="91" t="n">
        <v>1760</v>
      </c>
      <c r="S23" s="91" t="n">
        <v>1760</v>
      </c>
      <c r="T23" s="158" t="n">
        <v>1729</v>
      </c>
      <c r="U23" s="92" t="n">
        <v>1795</v>
      </c>
      <c r="V23" s="88" t="n">
        <v>46</v>
      </c>
      <c r="W23" s="88" t="n">
        <v>1440</v>
      </c>
      <c r="X23" s="88" t="n">
        <v>49</v>
      </c>
      <c r="Y23" s="88" t="n">
        <v>0</v>
      </c>
      <c r="Z23" s="88" t="n">
        <v>60</v>
      </c>
      <c r="AA23" s="88" t="n">
        <v>0</v>
      </c>
      <c r="AB23" s="93" t="n">
        <f aca="false">U23-T23+AX23</f>
        <v>66</v>
      </c>
      <c r="AC23" s="94" t="n">
        <f aca="false">T23-S23</f>
        <v>-31</v>
      </c>
      <c r="AD23" s="88" t="n">
        <v>76</v>
      </c>
      <c r="AE23" s="95" t="n">
        <f aca="false">IF(AD23&gt;0, U23/(AD23*24),"no data")</f>
        <v>0.984100877192982</v>
      </c>
      <c r="AF23" s="96" t="n">
        <f aca="false">IF(Q23&gt;0,Q23/24,"no data")</f>
        <v>155</v>
      </c>
      <c r="AG23" s="95" t="n">
        <f aca="false">IF(T23&gt;0,(T23/Q23),"no data")</f>
        <v>0.464784946236559</v>
      </c>
      <c r="AH23" s="97" t="n">
        <f aca="false">(1440-((V23*W23)+(X23*Y23)+(Z23*AA23))/(V23+X23+Z23))/1440</f>
        <v>0.703225806451613</v>
      </c>
      <c r="AI23" s="98" t="n">
        <f aca="false">IF(T23&gt;0,(1440-((W23*V23+AR23*AS23)+(Y23*X23+AT23*AU23)+(Z23*AA23+AV23*AW23))/(V23+X23+Z23))/1440,"no data")</f>
        <v>0.47741935483871</v>
      </c>
      <c r="AJ23" s="117" t="n">
        <v>11.17</v>
      </c>
      <c r="AK23" s="121" t="n">
        <v>135.68</v>
      </c>
      <c r="AL23" s="101" t="n">
        <f aca="false">AJ23*AK23</f>
        <v>1515.5456</v>
      </c>
      <c r="AM23" s="117" t="n">
        <v>14.198</v>
      </c>
      <c r="AN23" s="119" t="n">
        <v>951</v>
      </c>
      <c r="AO23" s="103" t="n">
        <f aca="false">AM23*AN23</f>
        <v>13502.298</v>
      </c>
      <c r="AP23" s="104" t="n">
        <f aca="false">IF(T23&gt;0,((((AJ23*AK23)+(AM23*AN23))/(T23*1000))*1000000),"no data")</f>
        <v>8685.85517640254</v>
      </c>
      <c r="AQ23" s="101" t="n">
        <f aca="false">R23/24</f>
        <v>73.3333333333333</v>
      </c>
      <c r="AR23" s="88" t="n">
        <v>0</v>
      </c>
      <c r="AS23" s="106" t="n">
        <v>0</v>
      </c>
      <c r="AT23" s="106" t="n">
        <v>0</v>
      </c>
      <c r="AU23" s="88" t="n">
        <v>0</v>
      </c>
      <c r="AV23" s="106" t="n">
        <v>35</v>
      </c>
      <c r="AW23" s="88" t="n">
        <v>1440</v>
      </c>
      <c r="AX23" s="88" t="n">
        <v>0</v>
      </c>
      <c r="AZ23" s="107" t="n">
        <v>0</v>
      </c>
      <c r="BA23" s="107" t="n">
        <v>1188</v>
      </c>
      <c r="BB23" s="107" t="n">
        <v>607</v>
      </c>
      <c r="BC23" s="107" t="n">
        <f aca="false">BA23-AZ23</f>
        <v>1188</v>
      </c>
      <c r="BD23" s="107" t="n">
        <f aca="false">AP23</f>
        <v>8685.85517640254</v>
      </c>
      <c r="BE23" s="108" t="n">
        <f aca="false">BB23/24</f>
        <v>25.2916666666667</v>
      </c>
      <c r="BF23" s="109" t="n">
        <v>0</v>
      </c>
      <c r="BG23" s="110" t="n">
        <v>1.122</v>
      </c>
      <c r="BH23" s="111" t="n">
        <v>0</v>
      </c>
      <c r="BI23" s="112" t="n">
        <v>0</v>
      </c>
      <c r="BJ23" s="112" t="n">
        <v>23.95</v>
      </c>
      <c r="BK23" s="112" t="n">
        <v>32.72</v>
      </c>
      <c r="BL23" s="163" t="n">
        <v>1000.7</v>
      </c>
      <c r="BM23" s="111" t="n">
        <v>50.03</v>
      </c>
      <c r="BN23" s="113" t="n">
        <v>0.9372</v>
      </c>
      <c r="BO23" s="108" t="n">
        <v>0</v>
      </c>
      <c r="BP23" s="108" t="n">
        <v>85.11</v>
      </c>
      <c r="BQ23" s="39"/>
      <c r="BR23" s="107" t="n">
        <v>0</v>
      </c>
      <c r="BS23" s="107" t="n">
        <v>11773</v>
      </c>
      <c r="BT23" s="116" t="n">
        <f aca="false">BS23-BR23</f>
        <v>11773</v>
      </c>
      <c r="BU23" s="161" t="n">
        <f aca="false">BF23+BG23</f>
        <v>1.122</v>
      </c>
      <c r="BV23" s="108" t="n">
        <v>0</v>
      </c>
      <c r="BW23" s="108" t="n">
        <v>24</v>
      </c>
      <c r="BX23" s="108" t="n">
        <v>0</v>
      </c>
      <c r="BY23" s="108" t="n">
        <v>2.3</v>
      </c>
    </row>
    <row r="24" customFormat="false" ht="15" hidden="false" customHeight="false" outlineLevel="0" collapsed="false">
      <c r="A24" s="226"/>
      <c r="B24" s="85" t="n">
        <v>43083</v>
      </c>
      <c r="C24" s="86" t="n">
        <v>54</v>
      </c>
      <c r="D24" s="214" t="n">
        <v>0.8</v>
      </c>
      <c r="E24" s="89" t="n">
        <v>60</v>
      </c>
      <c r="F24" s="89" t="n">
        <v>48</v>
      </c>
      <c r="G24" s="89" t="n">
        <v>0</v>
      </c>
      <c r="H24" s="89" t="n">
        <v>0</v>
      </c>
      <c r="I24" s="89" t="n">
        <v>24</v>
      </c>
      <c r="J24" s="89" t="n">
        <v>0</v>
      </c>
      <c r="K24" s="89" t="n">
        <v>0</v>
      </c>
      <c r="L24" s="89" t="n">
        <v>0</v>
      </c>
      <c r="M24" s="89" t="n">
        <v>0</v>
      </c>
      <c r="N24" s="89" t="n">
        <v>0</v>
      </c>
      <c r="O24" s="89" t="n">
        <v>0</v>
      </c>
      <c r="P24" s="89" t="n">
        <v>0</v>
      </c>
      <c r="Q24" s="164" t="n">
        <v>3720</v>
      </c>
      <c r="R24" s="91" t="n">
        <v>1760</v>
      </c>
      <c r="S24" s="94" t="n">
        <v>1760</v>
      </c>
      <c r="T24" s="165" t="n">
        <v>1732</v>
      </c>
      <c r="U24" s="165" t="n">
        <v>1798</v>
      </c>
      <c r="V24" s="89" t="n">
        <v>46</v>
      </c>
      <c r="W24" s="89" t="n">
        <v>1440</v>
      </c>
      <c r="X24" s="89" t="n">
        <v>49</v>
      </c>
      <c r="Y24" s="89" t="n">
        <v>0</v>
      </c>
      <c r="Z24" s="89" t="n">
        <v>60</v>
      </c>
      <c r="AA24" s="89" t="n">
        <v>0</v>
      </c>
      <c r="AB24" s="93" t="n">
        <f aca="false">U24-T24+AX24</f>
        <v>66</v>
      </c>
      <c r="AC24" s="94" t="n">
        <f aca="false">T24-S24</f>
        <v>-28</v>
      </c>
      <c r="AD24" s="89" t="n">
        <v>76</v>
      </c>
      <c r="AE24" s="95" t="n">
        <f aca="false">IF(AD24&gt;0, U24/(AD24*24),"no data")</f>
        <v>0.985745614035088</v>
      </c>
      <c r="AF24" s="96" t="n">
        <f aca="false">IF(Q24&gt;0,Q24/24,"no data")</f>
        <v>155</v>
      </c>
      <c r="AG24" s="95" t="n">
        <f aca="false">IF(T24&gt;0,(T24/Q24),"no data")</f>
        <v>0.465591397849462</v>
      </c>
      <c r="AH24" s="97" t="n">
        <f aca="false">(1440-((V24*W24)+(X24*Y24)+(Z24*AA24))/(V24+X24+Z24))/1440</f>
        <v>0.703225806451613</v>
      </c>
      <c r="AI24" s="98" t="n">
        <f aca="false">IF(T24&gt;0,(1440-((W24*V24+AR24*AS24)+(Y24*X24+AT24*AU24)+(Z24*AA24+AV24*AW24))/(V24+X24+Z24))/1440,"no data")</f>
        <v>0.470967741935484</v>
      </c>
      <c r="AJ24" s="117" t="n">
        <v>11.3</v>
      </c>
      <c r="AK24" s="121" t="n">
        <v>137.45</v>
      </c>
      <c r="AL24" s="101" t="n">
        <f aca="false">AJ24*AK24</f>
        <v>1553.185</v>
      </c>
      <c r="AM24" s="117" t="n">
        <v>14.165</v>
      </c>
      <c r="AN24" s="119" t="n">
        <v>953</v>
      </c>
      <c r="AO24" s="103" t="n">
        <f aca="false">AM24*AN24</f>
        <v>13499.245</v>
      </c>
      <c r="AP24" s="104" t="n">
        <f aca="false">IF(T24&gt;0,((((AJ24*AK24)+(AM24*AN24))/(T24*1000))*1000000),"no data")</f>
        <v>8690.77944572748</v>
      </c>
      <c r="AQ24" s="168" t="n">
        <f aca="false">R24/24</f>
        <v>73.3333333333333</v>
      </c>
      <c r="AR24" s="89" t="n">
        <v>0</v>
      </c>
      <c r="AS24" s="89" t="n">
        <v>0</v>
      </c>
      <c r="AT24" s="89" t="n">
        <v>0</v>
      </c>
      <c r="AU24" s="89" t="n">
        <v>0</v>
      </c>
      <c r="AV24" s="89" t="n">
        <v>36</v>
      </c>
      <c r="AW24" s="89" t="n">
        <v>1440</v>
      </c>
      <c r="AX24" s="89" t="n">
        <v>0</v>
      </c>
      <c r="AZ24" s="89" t="n">
        <v>0</v>
      </c>
      <c r="BA24" s="89" t="n">
        <v>1180</v>
      </c>
      <c r="BB24" s="89" t="n">
        <v>618</v>
      </c>
      <c r="BC24" s="107" t="n">
        <f aca="false">BA24-AZ24</f>
        <v>1180</v>
      </c>
      <c r="BD24" s="107" t="n">
        <f aca="false">AP24</f>
        <v>8690.77944572748</v>
      </c>
      <c r="BE24" s="108" t="n">
        <f aca="false">BB24/24</f>
        <v>25.75</v>
      </c>
      <c r="BF24" s="166" t="n">
        <v>0</v>
      </c>
      <c r="BG24" s="166" t="n">
        <v>1.185</v>
      </c>
      <c r="BH24" s="167" t="n">
        <v>0</v>
      </c>
      <c r="BI24" s="167" t="n">
        <v>0</v>
      </c>
      <c r="BJ24" s="167" t="n">
        <v>23.8</v>
      </c>
      <c r="BK24" s="167" t="n">
        <v>32.76</v>
      </c>
      <c r="BL24" s="168" t="n">
        <v>1003</v>
      </c>
      <c r="BM24" s="168" t="n">
        <v>49.99</v>
      </c>
      <c r="BN24" s="169" t="n">
        <v>0.9362</v>
      </c>
      <c r="BO24" s="108" t="n">
        <v>0</v>
      </c>
      <c r="BP24" s="108" t="n">
        <v>85.23</v>
      </c>
      <c r="BQ24" s="39"/>
      <c r="BR24" s="115" t="n">
        <v>0</v>
      </c>
      <c r="BS24" s="115" t="n">
        <v>11778</v>
      </c>
      <c r="BT24" s="116" t="n">
        <f aca="false">BS24-BR24</f>
        <v>11778</v>
      </c>
      <c r="BU24" s="161" t="n">
        <f aca="false">BF24+BG24</f>
        <v>1.185</v>
      </c>
      <c r="BV24" s="168" t="n">
        <v>0</v>
      </c>
      <c r="BW24" s="168" t="n">
        <v>24</v>
      </c>
      <c r="BX24" s="254" t="n">
        <v>0</v>
      </c>
      <c r="BY24" s="254" t="n">
        <v>5.75</v>
      </c>
    </row>
    <row r="25" customFormat="false" ht="15" hidden="false" customHeight="false" outlineLevel="0" collapsed="false">
      <c r="A25" s="226"/>
      <c r="B25" s="85" t="n">
        <v>43084</v>
      </c>
      <c r="C25" s="86" t="n">
        <v>53.14</v>
      </c>
      <c r="D25" s="214" t="n">
        <v>0.7451</v>
      </c>
      <c r="E25" s="170" t="n">
        <v>67</v>
      </c>
      <c r="F25" s="170" t="n">
        <v>43</v>
      </c>
      <c r="G25" s="88" t="n">
        <v>0</v>
      </c>
      <c r="H25" s="88" t="n">
        <v>0</v>
      </c>
      <c r="I25" s="88" t="n">
        <v>24</v>
      </c>
      <c r="J25" s="88" t="n">
        <v>0</v>
      </c>
      <c r="K25" s="90" t="n">
        <v>0</v>
      </c>
      <c r="L25" s="90" t="n">
        <v>0</v>
      </c>
      <c r="M25" s="90" t="n">
        <v>0</v>
      </c>
      <c r="N25" s="90" t="n">
        <v>0</v>
      </c>
      <c r="O25" s="90" t="n">
        <v>0</v>
      </c>
      <c r="P25" s="90" t="n">
        <v>0</v>
      </c>
      <c r="Q25" s="164" t="n">
        <v>3720</v>
      </c>
      <c r="R25" s="91" t="n">
        <v>1742</v>
      </c>
      <c r="S25" s="171" t="n">
        <v>1742</v>
      </c>
      <c r="T25" s="92" t="n">
        <v>1721</v>
      </c>
      <c r="U25" s="92" t="n">
        <v>1787</v>
      </c>
      <c r="V25" s="88" t="n">
        <v>46</v>
      </c>
      <c r="W25" s="88" t="n">
        <v>1440</v>
      </c>
      <c r="X25" s="88" t="n">
        <v>50</v>
      </c>
      <c r="Y25" s="88" t="n">
        <v>0</v>
      </c>
      <c r="Z25" s="88" t="n">
        <v>60</v>
      </c>
      <c r="AA25" s="88" t="n">
        <v>0</v>
      </c>
      <c r="AB25" s="93" t="n">
        <f aca="false">U25-T25+AX25</f>
        <v>66</v>
      </c>
      <c r="AC25" s="94" t="n">
        <f aca="false">T25-S25</f>
        <v>-21</v>
      </c>
      <c r="AD25" s="89" t="n">
        <v>76</v>
      </c>
      <c r="AE25" s="95" t="n">
        <f aca="false">IF(AD25&gt;0, U25/(AD25*24),"no data")</f>
        <v>0.979714912280702</v>
      </c>
      <c r="AF25" s="96" t="n">
        <f aca="false">IF(Q25&gt;0,Q25/24,"no data")</f>
        <v>155</v>
      </c>
      <c r="AG25" s="95" t="n">
        <f aca="false">IF(T25&gt;0,(T25/Q25),"no data")</f>
        <v>0.462634408602151</v>
      </c>
      <c r="AH25" s="97" t="n">
        <f aca="false">(1440-((V25*W25)+(X25*Y25)+(Z25*AA25))/(V25+X25+Z25))/1440</f>
        <v>0.705128205128205</v>
      </c>
      <c r="AI25" s="98" t="n">
        <f aca="false">IF(T25&gt;0,(1440-((W25*V25+AR25*AS25)+(Y25*X25+AT25*AU25)+(Z25*AA25+AV25*AW25))/(V25+X25+Z25))/1440,"no data")</f>
        <v>0.480769230769231</v>
      </c>
      <c r="AJ25" s="117" t="n">
        <v>11.29</v>
      </c>
      <c r="AK25" s="121" t="n">
        <v>134.29</v>
      </c>
      <c r="AL25" s="101" t="n">
        <f aca="false">AJ25*AK25</f>
        <v>1516.1341</v>
      </c>
      <c r="AM25" s="117" t="n">
        <v>14.089</v>
      </c>
      <c r="AN25" s="119" t="n">
        <v>952</v>
      </c>
      <c r="AO25" s="103" t="n">
        <f aca="false">AM25*AN25</f>
        <v>13412.728</v>
      </c>
      <c r="AP25" s="104" t="n">
        <f aca="false">IF(T25&gt;0,((((AJ25*AK25)+(AM25*AN25))/(T25*1000))*1000000),"no data")</f>
        <v>8674.52765833817</v>
      </c>
      <c r="AQ25" s="101" t="n">
        <f aca="false">R25/24</f>
        <v>72.5833333333333</v>
      </c>
      <c r="AR25" s="106" t="n">
        <v>0</v>
      </c>
      <c r="AS25" s="106" t="n">
        <v>0</v>
      </c>
      <c r="AT25" s="106" t="n">
        <v>0</v>
      </c>
      <c r="AU25" s="88" t="n">
        <v>0</v>
      </c>
      <c r="AV25" s="106" t="n">
        <v>35</v>
      </c>
      <c r="AW25" s="88" t="n">
        <v>1440</v>
      </c>
      <c r="AX25" s="88" t="n">
        <v>0</v>
      </c>
      <c r="AZ25" s="107" t="n">
        <v>0</v>
      </c>
      <c r="BA25" s="107" t="n">
        <v>1188</v>
      </c>
      <c r="BB25" s="107" t="n">
        <v>599</v>
      </c>
      <c r="BC25" s="107" t="n">
        <f aca="false">BA25-AZ25</f>
        <v>1188</v>
      </c>
      <c r="BD25" s="107" t="n">
        <f aca="false">AP25</f>
        <v>8674.52765833817</v>
      </c>
      <c r="BE25" s="108" t="n">
        <f aca="false">BB25/24</f>
        <v>24.9583333333333</v>
      </c>
      <c r="BF25" s="109" t="n">
        <v>0</v>
      </c>
      <c r="BG25" s="110" t="n">
        <v>0.992</v>
      </c>
      <c r="BH25" s="111" t="n">
        <v>0</v>
      </c>
      <c r="BI25" s="112" t="n">
        <v>0</v>
      </c>
      <c r="BJ25" s="112" t="n">
        <v>23.92</v>
      </c>
      <c r="BK25" s="112" t="n">
        <v>32.77</v>
      </c>
      <c r="BL25" s="112" t="n">
        <v>1004.42</v>
      </c>
      <c r="BM25" s="111" t="n">
        <v>50.03</v>
      </c>
      <c r="BN25" s="113" t="n">
        <v>0.9375</v>
      </c>
      <c r="BO25" s="108" t="n">
        <v>0</v>
      </c>
      <c r="BP25" s="108" t="n">
        <v>84.88</v>
      </c>
      <c r="BQ25" s="39"/>
      <c r="BR25" s="115" t="n">
        <v>0</v>
      </c>
      <c r="BS25" s="115" t="n">
        <v>11755</v>
      </c>
      <c r="BT25" s="116" t="n">
        <f aca="false">BS25-BR25</f>
        <v>11755</v>
      </c>
      <c r="BU25" s="161" t="n">
        <f aca="false">BF25+BG25</f>
        <v>0.992</v>
      </c>
      <c r="BV25" s="108" t="n">
        <v>0</v>
      </c>
      <c r="BW25" s="108" t="n">
        <v>24</v>
      </c>
      <c r="BX25" s="108" t="n">
        <v>0</v>
      </c>
      <c r="BY25" s="108" t="n">
        <v>0</v>
      </c>
    </row>
    <row r="26" customFormat="false" ht="15" hidden="false" customHeight="false" outlineLevel="0" collapsed="false">
      <c r="A26" s="226"/>
      <c r="B26" s="85" t="n">
        <v>43085</v>
      </c>
      <c r="C26" s="86" t="n">
        <v>57</v>
      </c>
      <c r="D26" s="214" t="n">
        <v>0.538</v>
      </c>
      <c r="E26" s="89" t="n">
        <v>71</v>
      </c>
      <c r="F26" s="89" t="n">
        <v>46</v>
      </c>
      <c r="G26" s="88" t="n">
        <v>0</v>
      </c>
      <c r="H26" s="88" t="n">
        <v>0</v>
      </c>
      <c r="I26" s="88" t="n">
        <v>24</v>
      </c>
      <c r="J26" s="88" t="n">
        <v>0</v>
      </c>
      <c r="K26" s="90" t="n">
        <v>0</v>
      </c>
      <c r="L26" s="90" t="n">
        <v>0</v>
      </c>
      <c r="M26" s="90" t="n">
        <v>0</v>
      </c>
      <c r="N26" s="90" t="n">
        <v>0</v>
      </c>
      <c r="O26" s="90" t="n">
        <v>0</v>
      </c>
      <c r="P26" s="90" t="n">
        <v>0</v>
      </c>
      <c r="Q26" s="164" t="n">
        <v>3717</v>
      </c>
      <c r="R26" s="91" t="n">
        <v>1740</v>
      </c>
      <c r="S26" s="91" t="n">
        <v>1740</v>
      </c>
      <c r="T26" s="92" t="n">
        <v>1715</v>
      </c>
      <c r="U26" s="92" t="n">
        <v>1780</v>
      </c>
      <c r="V26" s="88" t="n">
        <v>46</v>
      </c>
      <c r="W26" s="89" t="n">
        <v>1440</v>
      </c>
      <c r="X26" s="89" t="n">
        <v>50</v>
      </c>
      <c r="Y26" s="89" t="n">
        <v>0</v>
      </c>
      <c r="Z26" s="89" t="n">
        <v>60</v>
      </c>
      <c r="AA26" s="89" t="n">
        <v>0</v>
      </c>
      <c r="AB26" s="93" t="n">
        <f aca="false">U26-T26+AX26</f>
        <v>65</v>
      </c>
      <c r="AC26" s="94" t="n">
        <f aca="false">T26-S26</f>
        <v>-25</v>
      </c>
      <c r="AD26" s="89" t="n">
        <v>76</v>
      </c>
      <c r="AE26" s="95" t="n">
        <f aca="false">IF(AD26&gt;0, U26/(AD26*24),"no data")</f>
        <v>0.975877192982456</v>
      </c>
      <c r="AF26" s="96" t="n">
        <f aca="false">IF(Q26&gt;0,Q26/24,"no data")</f>
        <v>154.875</v>
      </c>
      <c r="AG26" s="95" t="n">
        <f aca="false">IF(T26&gt;0,(T26/Q26),"no data")</f>
        <v>0.461393596986817</v>
      </c>
      <c r="AH26" s="97" t="n">
        <f aca="false">(1440-((V26*W26)+(X26*Y26)+(Z26*AA26))/(V26+X26+Z26))/1440</f>
        <v>0.705128205128205</v>
      </c>
      <c r="AI26" s="98" t="n">
        <f aca="false">IF(T26&gt;0,(1440-((W26*V26+AR26*AS26)+(Y26*X26+AT26*AU26)+(Z26*AA26+AV26*AW26))/(V26+X26+Z26))/1440,"no data")</f>
        <v>0.474358974358974</v>
      </c>
      <c r="AJ26" s="117" t="n">
        <v>11.295</v>
      </c>
      <c r="AK26" s="121" t="n">
        <v>136.65</v>
      </c>
      <c r="AL26" s="101" t="n">
        <f aca="false">AJ26*AK26</f>
        <v>1543.46175</v>
      </c>
      <c r="AM26" s="117" t="n">
        <v>14.068</v>
      </c>
      <c r="AN26" s="119" t="n">
        <v>947</v>
      </c>
      <c r="AO26" s="103" t="n">
        <f aca="false">AM26*AN26</f>
        <v>13322.396</v>
      </c>
      <c r="AP26" s="104" t="n">
        <f aca="false">IF(T26&gt;0,((((AJ26*AK26)+(AM26*AN26))/(T26*1000))*1000000),"no data")</f>
        <v>8668.13862973761</v>
      </c>
      <c r="AQ26" s="101" t="n">
        <f aca="false">R26/24</f>
        <v>72.5</v>
      </c>
      <c r="AR26" s="88" t="n">
        <v>0</v>
      </c>
      <c r="AS26" s="106" t="n">
        <v>0</v>
      </c>
      <c r="AT26" s="106" t="n">
        <v>0</v>
      </c>
      <c r="AU26" s="88" t="n">
        <v>0</v>
      </c>
      <c r="AV26" s="106" t="n">
        <v>36</v>
      </c>
      <c r="AW26" s="88" t="n">
        <v>1440</v>
      </c>
      <c r="AX26" s="88" t="n">
        <v>0</v>
      </c>
      <c r="AZ26" s="107" t="n">
        <v>0</v>
      </c>
      <c r="BA26" s="107" t="n">
        <v>1194</v>
      </c>
      <c r="BB26" s="107" t="n">
        <v>586</v>
      </c>
      <c r="BC26" s="107" t="n">
        <f aca="false">BA26-AZ26</f>
        <v>1194</v>
      </c>
      <c r="BD26" s="107" t="n">
        <f aca="false">AP26</f>
        <v>8668.13862973761</v>
      </c>
      <c r="BE26" s="108" t="n">
        <f aca="false">BB26/24</f>
        <v>24.4166666666667</v>
      </c>
      <c r="BF26" s="109" t="n">
        <v>0</v>
      </c>
      <c r="BG26" s="110" t="n">
        <v>0.878</v>
      </c>
      <c r="BH26" s="111" t="n">
        <v>0</v>
      </c>
      <c r="BI26" s="112" t="n">
        <v>0</v>
      </c>
      <c r="BJ26" s="112" t="n">
        <v>24.2</v>
      </c>
      <c r="BK26" s="112" t="n">
        <v>32.5</v>
      </c>
      <c r="BL26" s="112" t="n">
        <v>1005</v>
      </c>
      <c r="BM26" s="111" t="n">
        <v>50.08</v>
      </c>
      <c r="BN26" s="113" t="n">
        <v>0.9367</v>
      </c>
      <c r="BO26" s="108" t="n">
        <v>0</v>
      </c>
      <c r="BP26" s="108" t="n">
        <v>84.9</v>
      </c>
      <c r="BQ26" s="39"/>
      <c r="BR26" s="115" t="n">
        <v>0</v>
      </c>
      <c r="BS26" s="115" t="n">
        <v>11788</v>
      </c>
      <c r="BT26" s="116" t="n">
        <f aca="false">BS26-BR26</f>
        <v>11788</v>
      </c>
      <c r="BU26" s="161" t="n">
        <f aca="false">BF26+BG26</f>
        <v>0.878</v>
      </c>
      <c r="BV26" s="108" t="n">
        <v>0</v>
      </c>
      <c r="BW26" s="108" t="n">
        <v>24</v>
      </c>
      <c r="BX26" s="108" t="n">
        <v>0</v>
      </c>
      <c r="BY26" s="108" t="n">
        <v>6.13</v>
      </c>
    </row>
    <row r="27" customFormat="false" ht="15" hidden="false" customHeight="false" outlineLevel="0" collapsed="false">
      <c r="A27" s="290" t="s">
        <v>138</v>
      </c>
      <c r="B27" s="291" t="n">
        <v>43086</v>
      </c>
      <c r="C27" s="323" t="n">
        <v>59.9</v>
      </c>
      <c r="D27" s="324" t="n">
        <v>0.477</v>
      </c>
      <c r="E27" s="326" t="n">
        <v>74</v>
      </c>
      <c r="F27" s="326" t="n">
        <v>48</v>
      </c>
      <c r="G27" s="326" t="n">
        <v>0</v>
      </c>
      <c r="H27" s="326" t="n">
        <v>0</v>
      </c>
      <c r="I27" s="326" t="n">
        <v>24</v>
      </c>
      <c r="J27" s="326" t="n">
        <v>0</v>
      </c>
      <c r="K27" s="356" t="n">
        <v>0</v>
      </c>
      <c r="L27" s="356" t="n">
        <v>0</v>
      </c>
      <c r="M27" s="356" t="n">
        <v>0</v>
      </c>
      <c r="N27" s="356" t="n">
        <v>0</v>
      </c>
      <c r="O27" s="356" t="n">
        <v>0</v>
      </c>
      <c r="P27" s="356" t="n">
        <v>0</v>
      </c>
      <c r="Q27" s="357" t="n">
        <v>3711</v>
      </c>
      <c r="R27" s="329" t="n">
        <v>1733</v>
      </c>
      <c r="S27" s="329" t="n">
        <v>1733</v>
      </c>
      <c r="T27" s="330" t="n">
        <v>1704</v>
      </c>
      <c r="U27" s="330" t="n">
        <v>1768</v>
      </c>
      <c r="V27" s="326" t="n">
        <v>46</v>
      </c>
      <c r="W27" s="326" t="n">
        <v>1440</v>
      </c>
      <c r="X27" s="326" t="n">
        <v>50</v>
      </c>
      <c r="Y27" s="326" t="n">
        <v>0</v>
      </c>
      <c r="Z27" s="326" t="n">
        <v>60</v>
      </c>
      <c r="AA27" s="326" t="n">
        <v>0</v>
      </c>
      <c r="AB27" s="331" t="n">
        <f aca="false">U27-T27+AX27</f>
        <v>64</v>
      </c>
      <c r="AC27" s="332" t="n">
        <f aca="false">T27-S27</f>
        <v>-29</v>
      </c>
      <c r="AD27" s="326" t="n">
        <v>75</v>
      </c>
      <c r="AE27" s="333" t="n">
        <f aca="false">IF(AD27&gt;0, U27/(AD27*24),"no data")</f>
        <v>0.982222222222222</v>
      </c>
      <c r="AF27" s="334" t="n">
        <f aca="false">IF(Q27&gt;0,Q27/24,"no data")</f>
        <v>154.625</v>
      </c>
      <c r="AG27" s="333" t="n">
        <f aca="false">IF(T27&gt;0,(T27/Q27),"no data")</f>
        <v>0.459175424413905</v>
      </c>
      <c r="AH27" s="335" t="n">
        <f aca="false">(1440-((V27*W27)+(X27*Y27)+(Z27*AA27))/(V27+X27+Z27))/1440</f>
        <v>0.705128205128205</v>
      </c>
      <c r="AI27" s="336" t="n">
        <f aca="false">IF(T27&gt;0,(1440-((W27*V27+AR27*AS27)+(Y27*X27+AT27*AU27)+(Z27*AA27+AV27*AW27))/(V27+X27+Z27))/1440,"no data")</f>
        <v>0.474358974358974</v>
      </c>
      <c r="AJ27" s="117" t="n">
        <v>11.37</v>
      </c>
      <c r="AK27" s="121" t="n">
        <v>137.92</v>
      </c>
      <c r="AL27" s="338" t="n">
        <f aca="false">AJ27*AK27</f>
        <v>1568.1504</v>
      </c>
      <c r="AM27" s="117" t="n">
        <v>13.925</v>
      </c>
      <c r="AN27" s="119" t="n">
        <v>949</v>
      </c>
      <c r="AO27" s="339" t="n">
        <f aca="false">AM27*AN27</f>
        <v>13214.825</v>
      </c>
      <c r="AP27" s="340" t="n">
        <f aca="false">IF(T27&gt;0,((((AJ27*AK27)+(AM27*AN27))/(T27*1000))*1000000),"no data")</f>
        <v>8675.45504694836</v>
      </c>
      <c r="AQ27" s="338" t="n">
        <f aca="false">R27/24</f>
        <v>72.2083333333333</v>
      </c>
      <c r="AR27" s="325" t="n">
        <v>0</v>
      </c>
      <c r="AS27" s="343" t="n">
        <v>0</v>
      </c>
      <c r="AT27" s="343" t="n">
        <v>0</v>
      </c>
      <c r="AU27" s="325" t="n">
        <v>0</v>
      </c>
      <c r="AV27" s="343" t="n">
        <v>36</v>
      </c>
      <c r="AW27" s="325" t="n">
        <v>1440</v>
      </c>
      <c r="AX27" s="325" t="n">
        <v>0</v>
      </c>
      <c r="AZ27" s="344" t="n">
        <v>0</v>
      </c>
      <c r="BA27" s="344" t="n">
        <v>1186</v>
      </c>
      <c r="BB27" s="344" t="n">
        <v>582</v>
      </c>
      <c r="BC27" s="344" t="n">
        <f aca="false">BA27-AZ27</f>
        <v>1186</v>
      </c>
      <c r="BD27" s="344" t="n">
        <f aca="false">AP27</f>
        <v>8675.45504694836</v>
      </c>
      <c r="BE27" s="346" t="n">
        <f aca="false">BB27/24</f>
        <v>24.25</v>
      </c>
      <c r="BF27" s="358" t="n">
        <v>0</v>
      </c>
      <c r="BG27" s="306" t="n">
        <v>0.829</v>
      </c>
      <c r="BH27" s="349" t="n">
        <v>0</v>
      </c>
      <c r="BI27" s="359" t="n">
        <v>0</v>
      </c>
      <c r="BJ27" s="359" t="n">
        <v>24</v>
      </c>
      <c r="BK27" s="359" t="n">
        <v>32.6</v>
      </c>
      <c r="BL27" s="359" t="n">
        <v>1005.5</v>
      </c>
      <c r="BM27" s="359" t="n">
        <v>50.03</v>
      </c>
      <c r="BN27" s="360" t="n">
        <v>0.9364</v>
      </c>
      <c r="BO27" s="359" t="n">
        <v>0</v>
      </c>
      <c r="BP27" s="359" t="n">
        <v>85</v>
      </c>
      <c r="BQ27" s="39"/>
      <c r="BR27" s="359" t="n">
        <v>0</v>
      </c>
      <c r="BS27" s="359" t="n">
        <v>11787</v>
      </c>
      <c r="BT27" s="350" t="n">
        <f aca="false">BS27-BR27</f>
        <v>11787</v>
      </c>
      <c r="BU27" s="288" t="n">
        <f aca="false">BF27+BG27</f>
        <v>0.829</v>
      </c>
      <c r="BV27" s="346" t="n">
        <v>0</v>
      </c>
      <c r="BW27" s="346" t="n">
        <v>24</v>
      </c>
      <c r="BX27" s="346" t="n">
        <v>0</v>
      </c>
      <c r="BY27" s="346" t="n">
        <v>0</v>
      </c>
    </row>
    <row r="28" customFormat="false" ht="15" hidden="false" customHeight="false" outlineLevel="0" collapsed="false">
      <c r="A28" s="290"/>
      <c r="B28" s="291" t="n">
        <v>43087</v>
      </c>
      <c r="C28" s="323" t="n">
        <v>61.8</v>
      </c>
      <c r="D28" s="324" t="n">
        <v>0.505</v>
      </c>
      <c r="E28" s="326" t="n">
        <v>77</v>
      </c>
      <c r="F28" s="326" t="n">
        <v>51</v>
      </c>
      <c r="G28" s="326" t="n">
        <v>0</v>
      </c>
      <c r="H28" s="326" t="n">
        <v>0</v>
      </c>
      <c r="I28" s="326" t="n">
        <v>14</v>
      </c>
      <c r="J28" s="326" t="n">
        <v>34</v>
      </c>
      <c r="K28" s="356" t="n">
        <v>0</v>
      </c>
      <c r="L28" s="356" t="n">
        <v>0</v>
      </c>
      <c r="M28" s="356" t="n">
        <v>0</v>
      </c>
      <c r="N28" s="356" t="n">
        <v>0</v>
      </c>
      <c r="O28" s="356" t="n">
        <v>0</v>
      </c>
      <c r="P28" s="356" t="n">
        <v>0</v>
      </c>
      <c r="Q28" s="357" t="n">
        <v>3706</v>
      </c>
      <c r="R28" s="329" t="n">
        <v>2535</v>
      </c>
      <c r="S28" s="329" t="n">
        <v>2535</v>
      </c>
      <c r="T28" s="330" t="n">
        <v>1042</v>
      </c>
      <c r="U28" s="330" t="n">
        <v>1081</v>
      </c>
      <c r="V28" s="326" t="n">
        <v>46</v>
      </c>
      <c r="W28" s="326" t="n">
        <v>1440</v>
      </c>
      <c r="X28" s="326" t="n">
        <v>50</v>
      </c>
      <c r="Y28" s="326" t="n">
        <v>544</v>
      </c>
      <c r="Z28" s="326" t="n">
        <v>60</v>
      </c>
      <c r="AA28" s="326" t="n">
        <v>549</v>
      </c>
      <c r="AB28" s="331" t="n">
        <f aca="false">U28-T28+AX28</f>
        <v>47</v>
      </c>
      <c r="AC28" s="332" t="n">
        <f aca="false">T28-S28</f>
        <v>-1493</v>
      </c>
      <c r="AD28" s="326" t="n">
        <v>74</v>
      </c>
      <c r="AE28" s="333" t="n">
        <f aca="false">IF(AD28&gt;0, U28/(AD28*24),"no data")</f>
        <v>0.608671171171171</v>
      </c>
      <c r="AF28" s="334" t="n">
        <f aca="false">IF(Q28&gt;0,Q28/24,"no data")</f>
        <v>154.416666666667</v>
      </c>
      <c r="AG28" s="333" t="n">
        <f aca="false">IF(T28&gt;0,(T28/Q28),"no data")</f>
        <v>0.281165677280086</v>
      </c>
      <c r="AH28" s="335" t="n">
        <f aca="false">(1440-((V28*W28)+(X28*Y28)+(Z28*AA28))/(V28+X28+Z28))/1440</f>
        <v>0.437410968660969</v>
      </c>
      <c r="AI28" s="336" t="n">
        <f aca="false">IF(T28&gt;0,(1440-((W28*V28+AR28*AS28)+(Y28*X28+AT28*AU28)+(Z28*AA28+AV28*AW28))/(V28+X28+Z28))/1440,"no data")</f>
        <v>0.292663817663818</v>
      </c>
      <c r="AJ28" s="117" t="n">
        <v>7.125</v>
      </c>
      <c r="AK28" s="121" t="n">
        <v>135.28</v>
      </c>
      <c r="AL28" s="338" t="n">
        <f aca="false">AJ28*AK28</f>
        <v>963.87</v>
      </c>
      <c r="AM28" s="117" t="n">
        <v>8.622</v>
      </c>
      <c r="AN28" s="119" t="n">
        <v>943</v>
      </c>
      <c r="AO28" s="339" t="n">
        <f aca="false">AM28*AN28</f>
        <v>8130.546</v>
      </c>
      <c r="AP28" s="340" t="n">
        <f aca="false">IF(T28&gt;0,((((AJ28*AK28)+(AM28*AN28))/(T28*1000))*1000000),"no data")</f>
        <v>8727.84644913628</v>
      </c>
      <c r="AQ28" s="338" t="n">
        <f aca="false">R28/24</f>
        <v>105.625</v>
      </c>
      <c r="AR28" s="325" t="n">
        <v>0</v>
      </c>
      <c r="AS28" s="343" t="n">
        <v>0</v>
      </c>
      <c r="AT28" s="325" t="n">
        <v>20</v>
      </c>
      <c r="AU28" s="325" t="n">
        <v>22</v>
      </c>
      <c r="AV28" s="343" t="n">
        <v>36</v>
      </c>
      <c r="AW28" s="325" t="n">
        <v>891</v>
      </c>
      <c r="AX28" s="325" t="n">
        <v>8</v>
      </c>
      <c r="AZ28" s="344" t="n">
        <v>0</v>
      </c>
      <c r="BA28" s="344" t="n">
        <v>728</v>
      </c>
      <c r="BB28" s="344" t="n">
        <v>353</v>
      </c>
      <c r="BC28" s="344" t="n">
        <f aca="false">BA28-AZ28</f>
        <v>728</v>
      </c>
      <c r="BD28" s="344" t="n">
        <f aca="false">AP28</f>
        <v>8727.84644913628</v>
      </c>
      <c r="BE28" s="346" t="n">
        <f aca="false">BB28/24</f>
        <v>14.7083333333333</v>
      </c>
      <c r="BF28" s="358" t="n">
        <v>0</v>
      </c>
      <c r="BG28" s="306" t="n">
        <v>0.446</v>
      </c>
      <c r="BH28" s="349" t="n">
        <v>0</v>
      </c>
      <c r="BI28" s="359" t="n">
        <v>0</v>
      </c>
      <c r="BJ28" s="359" t="n">
        <v>24.19</v>
      </c>
      <c r="BK28" s="359" t="n">
        <v>32.44</v>
      </c>
      <c r="BL28" s="361" t="n">
        <v>1004.3</v>
      </c>
      <c r="BM28" s="359" t="n">
        <v>50.04</v>
      </c>
      <c r="BN28" s="360" t="n">
        <v>0.9373</v>
      </c>
      <c r="BO28" s="359" t="n">
        <v>0</v>
      </c>
      <c r="BP28" s="359" t="n">
        <v>84.92</v>
      </c>
      <c r="BQ28" s="39"/>
      <c r="BR28" s="359" t="n">
        <v>0</v>
      </c>
      <c r="BS28" s="359" t="n">
        <v>11854</v>
      </c>
      <c r="BT28" s="350" t="n">
        <f aca="false">BS28-BR28</f>
        <v>11854</v>
      </c>
      <c r="BU28" s="288" t="n">
        <f aca="false">BF28+BG28</f>
        <v>0.446</v>
      </c>
      <c r="BV28" s="346" t="n">
        <v>0</v>
      </c>
      <c r="BW28" s="346" t="n">
        <v>24</v>
      </c>
      <c r="BX28" s="346" t="n">
        <v>0</v>
      </c>
      <c r="BY28" s="351" t="n">
        <v>0</v>
      </c>
    </row>
    <row r="29" customFormat="false" ht="15" hidden="false" customHeight="false" outlineLevel="0" collapsed="false">
      <c r="A29" s="290"/>
      <c r="B29" s="291" t="n">
        <v>43088</v>
      </c>
      <c r="C29" s="323" t="n">
        <v>62.7</v>
      </c>
      <c r="D29" s="324" t="n">
        <v>0.563</v>
      </c>
      <c r="E29" s="326" t="n">
        <v>73</v>
      </c>
      <c r="F29" s="326" t="n">
        <v>53</v>
      </c>
      <c r="G29" s="326" t="n">
        <v>0</v>
      </c>
      <c r="H29" s="326" t="n">
        <v>0</v>
      </c>
      <c r="I29" s="326" t="n">
        <v>0</v>
      </c>
      <c r="J29" s="326" t="n">
        <v>0</v>
      </c>
      <c r="K29" s="356" t="n">
        <v>0</v>
      </c>
      <c r="L29" s="356" t="n">
        <v>0</v>
      </c>
      <c r="M29" s="356" t="n">
        <v>0</v>
      </c>
      <c r="N29" s="356" t="n">
        <v>0</v>
      </c>
      <c r="O29" s="356" t="n">
        <v>0</v>
      </c>
      <c r="P29" s="356" t="n">
        <v>0</v>
      </c>
      <c r="Q29" s="357" t="n">
        <v>3708</v>
      </c>
      <c r="R29" s="329" t="n">
        <v>3684</v>
      </c>
      <c r="S29" s="329" t="n">
        <v>3684</v>
      </c>
      <c r="T29" s="330" t="n">
        <v>0</v>
      </c>
      <c r="U29" s="330" t="n">
        <v>0</v>
      </c>
      <c r="V29" s="326" t="n">
        <v>46</v>
      </c>
      <c r="W29" s="326" t="n">
        <v>1440</v>
      </c>
      <c r="X29" s="326" t="n">
        <v>50</v>
      </c>
      <c r="Y29" s="326" t="n">
        <v>1440</v>
      </c>
      <c r="Z29" s="326" t="n">
        <v>60</v>
      </c>
      <c r="AA29" s="326" t="n">
        <v>1440</v>
      </c>
      <c r="AB29" s="331" t="n">
        <f aca="false">U29-T29+AX29</f>
        <v>12</v>
      </c>
      <c r="AC29" s="332" t="n">
        <f aca="false">T29-S29</f>
        <v>-3684</v>
      </c>
      <c r="AD29" s="326" t="n">
        <v>0</v>
      </c>
      <c r="AE29" s="333" t="str">
        <f aca="false">IF(AD29&gt;0, U29/(AD29*24),"no data")</f>
        <v>no data</v>
      </c>
      <c r="AF29" s="334" t="n">
        <f aca="false">IF(Q29&gt;0,Q29/24,"no data")</f>
        <v>154.5</v>
      </c>
      <c r="AG29" s="333" t="str">
        <f aca="false">IF(T29&gt;0,(T29/Q29),"no data")</f>
        <v>no data</v>
      </c>
      <c r="AH29" s="335" t="n">
        <f aca="false">(1440-((V29*W29)+(X29*Y29)+(Z29*AA29))/(V29+X29+Z29))/1440</f>
        <v>0</v>
      </c>
      <c r="AI29" s="336" t="str">
        <f aca="false">IF(T29&gt;0,(1440-((W29*V29+AR29*AS29)+(Y29*X29+AT29*AU29)+(Z29*AA29+AV29*AW29))/(V29+X29+Z29))/1440,"no data")</f>
        <v>no data</v>
      </c>
      <c r="AJ29" s="117" t="n">
        <v>0</v>
      </c>
      <c r="AK29" s="121" t="n">
        <v>0</v>
      </c>
      <c r="AL29" s="338" t="n">
        <f aca="false">AJ29*AK29</f>
        <v>0</v>
      </c>
      <c r="AM29" s="117" t="n">
        <v>0</v>
      </c>
      <c r="AN29" s="119" t="n">
        <v>0</v>
      </c>
      <c r="AO29" s="339" t="n">
        <f aca="false">AM29*AN29</f>
        <v>0</v>
      </c>
      <c r="AP29" s="340" t="str">
        <f aca="false">IF(T29&gt;0,((((AJ29*AK29)+(AM29*AN29))/(T29*1000))*1000000),"no data")</f>
        <v>no data</v>
      </c>
      <c r="AQ29" s="338" t="n">
        <f aca="false">R29/24</f>
        <v>153.5</v>
      </c>
      <c r="AR29" s="325" t="n">
        <v>0</v>
      </c>
      <c r="AS29" s="343" t="n">
        <v>0</v>
      </c>
      <c r="AT29" s="343" t="n">
        <v>0</v>
      </c>
      <c r="AU29" s="325" t="n">
        <v>0</v>
      </c>
      <c r="AV29" s="343" t="n">
        <v>0</v>
      </c>
      <c r="AW29" s="325" t="n">
        <v>0</v>
      </c>
      <c r="AX29" s="325" t="n">
        <v>12</v>
      </c>
      <c r="AZ29" s="344" t="n">
        <v>0</v>
      </c>
      <c r="BA29" s="344" t="n">
        <v>0</v>
      </c>
      <c r="BB29" s="344" t="n">
        <v>0</v>
      </c>
      <c r="BC29" s="344" t="n">
        <f aca="false">BA29-AZ29</f>
        <v>0</v>
      </c>
      <c r="BD29" s="344" t="str">
        <f aca="false">AP29</f>
        <v>no data</v>
      </c>
      <c r="BE29" s="346" t="n">
        <f aca="false">BB29/24</f>
        <v>0</v>
      </c>
      <c r="BF29" s="358" t="n">
        <v>0</v>
      </c>
      <c r="BG29" s="306" t="n">
        <v>0</v>
      </c>
      <c r="BH29" s="349" t="n">
        <v>0</v>
      </c>
      <c r="BI29" s="359" t="n">
        <v>0</v>
      </c>
      <c r="BJ29" s="359" t="n">
        <v>0</v>
      </c>
      <c r="BK29" s="359" t="n">
        <v>0</v>
      </c>
      <c r="BL29" s="361" t="n">
        <v>1003.3</v>
      </c>
      <c r="BM29" s="349" t="n">
        <v>50</v>
      </c>
      <c r="BN29" s="360" t="n">
        <v>0</v>
      </c>
      <c r="BO29" s="359" t="n">
        <v>0</v>
      </c>
      <c r="BP29" s="359" t="n">
        <v>0</v>
      </c>
      <c r="BQ29" s="39"/>
      <c r="BR29" s="359" t="n">
        <v>0</v>
      </c>
      <c r="BS29" s="359" t="n">
        <v>0</v>
      </c>
      <c r="BT29" s="350" t="n">
        <f aca="false">BS29-BR29</f>
        <v>0</v>
      </c>
      <c r="BU29" s="288" t="n">
        <f aca="false">BF29+BG29</f>
        <v>0</v>
      </c>
      <c r="BV29" s="346" t="n">
        <v>0</v>
      </c>
      <c r="BW29" s="346" t="n">
        <v>0</v>
      </c>
      <c r="BX29" s="346" t="n">
        <v>0</v>
      </c>
      <c r="BY29" s="351" t="n">
        <v>1.2</v>
      </c>
    </row>
    <row r="30" customFormat="false" ht="15" hidden="false" customHeight="false" outlineLevel="0" collapsed="false">
      <c r="A30" s="290"/>
      <c r="B30" s="291" t="n">
        <v>43089</v>
      </c>
      <c r="C30" s="323" t="n">
        <v>63</v>
      </c>
      <c r="D30" s="324" t="n">
        <v>0.74</v>
      </c>
      <c r="E30" s="326" t="n">
        <v>76</v>
      </c>
      <c r="F30" s="326" t="n">
        <v>54</v>
      </c>
      <c r="G30" s="326" t="n">
        <v>0</v>
      </c>
      <c r="H30" s="326" t="n">
        <v>0</v>
      </c>
      <c r="I30" s="326" t="n">
        <v>0</v>
      </c>
      <c r="J30" s="326" t="n">
        <v>0</v>
      </c>
      <c r="K30" s="356" t="n">
        <v>0</v>
      </c>
      <c r="L30" s="356" t="n">
        <v>0</v>
      </c>
      <c r="M30" s="356" t="n">
        <v>0</v>
      </c>
      <c r="N30" s="356" t="n">
        <v>0</v>
      </c>
      <c r="O30" s="356" t="n">
        <v>0</v>
      </c>
      <c r="P30" s="356" t="n">
        <v>0</v>
      </c>
      <c r="Q30" s="357" t="n">
        <v>3713</v>
      </c>
      <c r="R30" s="329" t="n">
        <v>3684</v>
      </c>
      <c r="S30" s="329" t="n">
        <v>3684</v>
      </c>
      <c r="T30" s="330" t="n">
        <v>0</v>
      </c>
      <c r="U30" s="330" t="n">
        <v>0</v>
      </c>
      <c r="V30" s="326" t="n">
        <v>46</v>
      </c>
      <c r="W30" s="326" t="n">
        <v>1440</v>
      </c>
      <c r="X30" s="326" t="n">
        <v>50</v>
      </c>
      <c r="Y30" s="326" t="n">
        <v>1440</v>
      </c>
      <c r="Z30" s="326" t="n">
        <v>60</v>
      </c>
      <c r="AA30" s="326" t="n">
        <v>1440</v>
      </c>
      <c r="AB30" s="331" t="n">
        <f aca="false">U30-T30+AX30</f>
        <v>12</v>
      </c>
      <c r="AC30" s="332" t="n">
        <f aca="false">T30-S30</f>
        <v>-3684</v>
      </c>
      <c r="AD30" s="326" t="n">
        <v>0</v>
      </c>
      <c r="AE30" s="333" t="str">
        <f aca="false">IF(AD30&gt;0, U30/(AD30*24),"no data")</f>
        <v>no data</v>
      </c>
      <c r="AF30" s="334" t="n">
        <f aca="false">IF(Q30&gt;0,Q30/24,"no data")</f>
        <v>154.708333333333</v>
      </c>
      <c r="AG30" s="333" t="str">
        <f aca="false">IF(T30&gt;0,(T30/Q30),"no data")</f>
        <v>no data</v>
      </c>
      <c r="AH30" s="335" t="n">
        <f aca="false">(1440-((V30*W30)+(X30*Y30)+(Z30*AA30))/(V30+X30+Z30))/1440</f>
        <v>0</v>
      </c>
      <c r="AI30" s="336" t="str">
        <f aca="false">IF(T30&gt;0,(1440-((W30*V30+AR30*AS30)+(Y30*X30+AT30*AU30)+(Z30*AA30+AV30*AW30))/(V30+X30+Z30))/1440,"no data")</f>
        <v>no data</v>
      </c>
      <c r="AJ30" s="117" t="n">
        <v>0</v>
      </c>
      <c r="AK30" s="121" t="n">
        <v>0</v>
      </c>
      <c r="AL30" s="338" t="n">
        <f aca="false">AJ30*AK30</f>
        <v>0</v>
      </c>
      <c r="AM30" s="117" t="n">
        <v>0</v>
      </c>
      <c r="AN30" s="119" t="n">
        <v>0</v>
      </c>
      <c r="AO30" s="339" t="n">
        <f aca="false">AM30*AN30</f>
        <v>0</v>
      </c>
      <c r="AP30" s="340" t="str">
        <f aca="false">IF(T30&gt;0,((((AJ30*AK30)+(AM30*AN30))/(T30*1000))*1000000),"no data")</f>
        <v>no data</v>
      </c>
      <c r="AQ30" s="338" t="n">
        <f aca="false">R30/24</f>
        <v>153.5</v>
      </c>
      <c r="AR30" s="325" t="n">
        <v>0</v>
      </c>
      <c r="AS30" s="343" t="n">
        <v>0</v>
      </c>
      <c r="AT30" s="343" t="n">
        <v>0</v>
      </c>
      <c r="AU30" s="325" t="n">
        <v>0</v>
      </c>
      <c r="AV30" s="343" t="n">
        <v>0</v>
      </c>
      <c r="AW30" s="325" t="n">
        <v>0</v>
      </c>
      <c r="AX30" s="325" t="n">
        <v>12</v>
      </c>
      <c r="AZ30" s="344" t="n">
        <v>0</v>
      </c>
      <c r="BA30" s="344" t="n">
        <v>0</v>
      </c>
      <c r="BB30" s="344" t="n">
        <v>0</v>
      </c>
      <c r="BC30" s="344" t="n">
        <f aca="false">BA30-AZ30</f>
        <v>0</v>
      </c>
      <c r="BD30" s="344" t="str">
        <f aca="false">AP30</f>
        <v>no data</v>
      </c>
      <c r="BE30" s="346" t="n">
        <f aca="false">BB30/24</f>
        <v>0</v>
      </c>
      <c r="BF30" s="358" t="n">
        <v>0</v>
      </c>
      <c r="BG30" s="306" t="n">
        <v>0</v>
      </c>
      <c r="BH30" s="349" t="n">
        <v>0</v>
      </c>
      <c r="BI30" s="359" t="n">
        <v>0</v>
      </c>
      <c r="BJ30" s="361" t="n">
        <v>0</v>
      </c>
      <c r="BK30" s="359" t="n">
        <v>0</v>
      </c>
      <c r="BL30" s="359" t="n">
        <v>1002.7</v>
      </c>
      <c r="BM30" s="359" t="n">
        <v>50</v>
      </c>
      <c r="BN30" s="360" t="n">
        <v>0</v>
      </c>
      <c r="BO30" s="359" t="n">
        <v>0</v>
      </c>
      <c r="BP30" s="349" t="n">
        <v>0</v>
      </c>
      <c r="BQ30" s="39"/>
      <c r="BR30" s="359" t="n">
        <v>0</v>
      </c>
      <c r="BS30" s="344" t="n">
        <v>0</v>
      </c>
      <c r="BT30" s="350" t="n">
        <f aca="false">BS30-BR30</f>
        <v>0</v>
      </c>
      <c r="BU30" s="288" t="n">
        <f aca="false">BF30+BG30</f>
        <v>0</v>
      </c>
      <c r="BV30" s="346" t="n">
        <v>0</v>
      </c>
      <c r="BW30" s="346" t="n">
        <v>0</v>
      </c>
      <c r="BX30" s="346" t="n">
        <v>0</v>
      </c>
      <c r="BY30" s="351" t="n">
        <v>0</v>
      </c>
    </row>
    <row r="31" customFormat="false" ht="15" hidden="false" customHeight="false" outlineLevel="0" collapsed="false">
      <c r="A31" s="290"/>
      <c r="B31" s="291" t="n">
        <v>43090</v>
      </c>
      <c r="C31" s="323" t="n">
        <v>62.2</v>
      </c>
      <c r="D31" s="324" t="n">
        <v>0.722</v>
      </c>
      <c r="E31" s="326" t="n">
        <v>82</v>
      </c>
      <c r="F31" s="326" t="n">
        <v>50</v>
      </c>
      <c r="G31" s="326" t="n">
        <v>0</v>
      </c>
      <c r="H31" s="326" t="n">
        <v>0</v>
      </c>
      <c r="I31" s="326" t="n">
        <v>0</v>
      </c>
      <c r="J31" s="326" t="n">
        <v>49</v>
      </c>
      <c r="K31" s="355" t="n">
        <v>0</v>
      </c>
      <c r="L31" s="355" t="n">
        <v>0</v>
      </c>
      <c r="M31" s="355" t="n">
        <v>0</v>
      </c>
      <c r="N31" s="355" t="n">
        <v>0</v>
      </c>
      <c r="O31" s="355" t="n">
        <v>0</v>
      </c>
      <c r="P31" s="355" t="n">
        <v>0</v>
      </c>
      <c r="Q31" s="357" t="n">
        <v>3701</v>
      </c>
      <c r="R31" s="362" t="n">
        <v>3684</v>
      </c>
      <c r="S31" s="329" t="n">
        <v>3684</v>
      </c>
      <c r="T31" s="330" t="n">
        <v>105</v>
      </c>
      <c r="U31" s="330" t="n">
        <v>114</v>
      </c>
      <c r="V31" s="326" t="n">
        <v>45</v>
      </c>
      <c r="W31" s="326" t="n">
        <v>1440</v>
      </c>
      <c r="X31" s="326" t="n">
        <v>48</v>
      </c>
      <c r="Y31" s="326" t="n">
        <v>1275</v>
      </c>
      <c r="Z31" s="326" t="n">
        <v>60</v>
      </c>
      <c r="AA31" s="326" t="n">
        <v>1380</v>
      </c>
      <c r="AB31" s="331" t="n">
        <f aca="false">U31-T31+AX31</f>
        <v>18</v>
      </c>
      <c r="AC31" s="332" t="n">
        <f aca="false">T31-S31</f>
        <v>-3579</v>
      </c>
      <c r="AD31" s="326" t="n">
        <v>65</v>
      </c>
      <c r="AE31" s="333" t="n">
        <f aca="false">IF(AD31&gt;0, U31/(AD31*24),"no data")</f>
        <v>0.0730769230769231</v>
      </c>
      <c r="AF31" s="334" t="n">
        <f aca="false">IF(Q31&gt;0,Q31/24,"no data")</f>
        <v>154.208333333333</v>
      </c>
      <c r="AG31" s="333" t="n">
        <f aca="false">IF(T31&gt;0,(T31/Q31),"no data")</f>
        <v>0.0283707106187517</v>
      </c>
      <c r="AH31" s="335" t="n">
        <f aca="false">(1440-((V31*W31)+(X31*Y31)+(Z31*AA31))/(V31+X31+Z31))/1440</f>
        <v>0.0522875816993464</v>
      </c>
      <c r="AI31" s="336" t="n">
        <f aca="false">IF(T31&gt;0,(1440-((W31*V31+AR31*AS31)+(Y31*X31+AT31*AU31)+(Z31*AA31+AV31*AW31))/(V31+X31+Z31))/1440,"no data")</f>
        <v>0.0308641975308641</v>
      </c>
      <c r="AJ31" s="117" t="n">
        <v>0.998</v>
      </c>
      <c r="AK31" s="121" t="n">
        <v>143.9</v>
      </c>
      <c r="AL31" s="338" t="n">
        <f aca="false">AJ31*AK31</f>
        <v>143.6122</v>
      </c>
      <c r="AM31" s="117" t="n">
        <v>0.861</v>
      </c>
      <c r="AN31" s="119" t="n">
        <v>948</v>
      </c>
      <c r="AO31" s="339" t="n">
        <f aca="false">AM31*AN31</f>
        <v>816.228</v>
      </c>
      <c r="AP31" s="340" t="n">
        <f aca="false">IF(T31&gt;0,((((AJ31*AK31)+(AM31*AN31))/(T31*1000))*1000000),"no data")</f>
        <v>9141.33523809524</v>
      </c>
      <c r="AQ31" s="338" t="n">
        <f aca="false">R31/24</f>
        <v>153.5</v>
      </c>
      <c r="AR31" s="325" t="n">
        <v>0</v>
      </c>
      <c r="AS31" s="343" t="n">
        <v>0</v>
      </c>
      <c r="AT31" s="343" t="n">
        <v>20</v>
      </c>
      <c r="AU31" s="325" t="n">
        <v>116</v>
      </c>
      <c r="AV31" s="343" t="n">
        <v>40</v>
      </c>
      <c r="AW31" s="325" t="n">
        <v>60</v>
      </c>
      <c r="AX31" s="325" t="n">
        <v>9</v>
      </c>
      <c r="AZ31" s="344" t="n">
        <v>0</v>
      </c>
      <c r="BA31" s="344" t="n">
        <v>98</v>
      </c>
      <c r="BB31" s="344" t="n">
        <v>16</v>
      </c>
      <c r="BC31" s="344" t="n">
        <f aca="false">BA31-AZ31</f>
        <v>98</v>
      </c>
      <c r="BD31" s="344" t="n">
        <f aca="false">AP31</f>
        <v>9141.33523809524</v>
      </c>
      <c r="BE31" s="346" t="n">
        <f aca="false">BB31/24</f>
        <v>0.666666666666667</v>
      </c>
      <c r="BF31" s="358" t="n">
        <v>0</v>
      </c>
      <c r="BG31" s="306" t="n">
        <v>0</v>
      </c>
      <c r="BH31" s="363" t="n">
        <v>0</v>
      </c>
      <c r="BI31" s="349" t="n">
        <v>0</v>
      </c>
      <c r="BJ31" s="359" t="n">
        <v>2.54</v>
      </c>
      <c r="BK31" s="359" t="n">
        <v>2.92</v>
      </c>
      <c r="BL31" s="359" t="n">
        <v>1003.9</v>
      </c>
      <c r="BM31" s="349" t="n">
        <v>50.01</v>
      </c>
      <c r="BN31" s="360" t="n">
        <v>0.9341</v>
      </c>
      <c r="BO31" s="359" t="n">
        <v>0</v>
      </c>
      <c r="BP31" s="349" t="n">
        <v>0</v>
      </c>
      <c r="BQ31" s="39"/>
      <c r="BR31" s="359" t="n">
        <v>0</v>
      </c>
      <c r="BS31" s="344" t="n">
        <v>0</v>
      </c>
      <c r="BT31" s="350" t="n">
        <v>0</v>
      </c>
      <c r="BU31" s="288" t="n">
        <f aca="false">BF31+BG31</f>
        <v>0</v>
      </c>
      <c r="BV31" s="346" t="n">
        <v>0</v>
      </c>
      <c r="BW31" s="346" t="n">
        <v>0</v>
      </c>
      <c r="BX31" s="346" t="n">
        <v>0</v>
      </c>
      <c r="BY31" s="346" t="n">
        <v>0</v>
      </c>
    </row>
    <row r="32" customFormat="false" ht="15" hidden="false" customHeight="false" outlineLevel="0" collapsed="false">
      <c r="A32" s="290"/>
      <c r="B32" s="291" t="n">
        <v>43091</v>
      </c>
      <c r="C32" s="338" t="n">
        <v>64.3</v>
      </c>
      <c r="D32" s="324" t="n">
        <v>0.606</v>
      </c>
      <c r="E32" s="325" t="n">
        <v>81</v>
      </c>
      <c r="F32" s="325" t="n">
        <v>56</v>
      </c>
      <c r="G32" s="326" t="n">
        <v>20</v>
      </c>
      <c r="H32" s="326" t="n">
        <v>56</v>
      </c>
      <c r="I32" s="326" t="n">
        <v>24</v>
      </c>
      <c r="J32" s="326" t="n">
        <v>0</v>
      </c>
      <c r="K32" s="355" t="n">
        <v>0</v>
      </c>
      <c r="L32" s="355" t="n">
        <v>0</v>
      </c>
      <c r="M32" s="355" t="n">
        <v>0</v>
      </c>
      <c r="N32" s="355" t="n">
        <v>0</v>
      </c>
      <c r="O32" s="355" t="n">
        <v>13</v>
      </c>
      <c r="P32" s="355" t="n">
        <v>27</v>
      </c>
      <c r="Q32" s="355" t="n">
        <v>3702</v>
      </c>
      <c r="R32" s="329" t="n">
        <v>3268</v>
      </c>
      <c r="S32" s="329" t="n">
        <v>3268</v>
      </c>
      <c r="T32" s="330" t="n">
        <v>3202</v>
      </c>
      <c r="U32" s="330" t="n">
        <v>3303</v>
      </c>
      <c r="V32" s="326" t="n">
        <v>46</v>
      </c>
      <c r="W32" s="326" t="n">
        <v>128</v>
      </c>
      <c r="X32" s="326" t="n">
        <v>49</v>
      </c>
      <c r="Y32" s="326" t="n">
        <v>0</v>
      </c>
      <c r="Z32" s="326" t="n">
        <v>60</v>
      </c>
      <c r="AA32" s="326" t="n">
        <v>0</v>
      </c>
      <c r="AB32" s="331" t="n">
        <f aca="false">U32-T32+AX32</f>
        <v>101</v>
      </c>
      <c r="AC32" s="332" t="n">
        <f aca="false">T32-S32</f>
        <v>-66</v>
      </c>
      <c r="AD32" s="326" t="n">
        <v>154</v>
      </c>
      <c r="AE32" s="333" t="n">
        <f aca="false">IF(AD32&gt;0, U32/(AD32*24),"no data")</f>
        <v>0.893668831168831</v>
      </c>
      <c r="AF32" s="334" t="n">
        <f aca="false">IF(Q32&gt;0,Q32/24,"no data")</f>
        <v>154.25</v>
      </c>
      <c r="AG32" s="333" t="n">
        <f aca="false">IF(T32&gt;0,(T32/Q32),"no data")</f>
        <v>0.864937871420853</v>
      </c>
      <c r="AH32" s="335" t="n">
        <f aca="false">(1440-((V32*W32)+(X32*Y32)+(Z32*AA32))/(V32+X32+Z32))/1440</f>
        <v>0.973620071684588</v>
      </c>
      <c r="AI32" s="336" t="n">
        <f aca="false">IF(T32&gt;0,(1440-((W32*V32+AR32*AS32)+(Y32*X32+AT32*AU32)+(Z32*AA32+AV32*AW32))/(V32+X32+Z32))/1440,"no data")</f>
        <v>0.900864695340502</v>
      </c>
      <c r="AJ32" s="117" t="n">
        <v>11.13</v>
      </c>
      <c r="AK32" s="121" t="n">
        <v>136.7</v>
      </c>
      <c r="AL32" s="338" t="n">
        <f aca="false">AJ32*AK32</f>
        <v>1521.471</v>
      </c>
      <c r="AM32" s="117" t="n">
        <v>27.895</v>
      </c>
      <c r="AN32" s="119" t="n">
        <v>944</v>
      </c>
      <c r="AO32" s="339" t="n">
        <f aca="false">AM32*AN32</f>
        <v>26332.88</v>
      </c>
      <c r="AP32" s="340" t="n">
        <f aca="false">IF(T32&gt;0,((((AJ32*AK32)+(AM32*AN32))/(T32*1000))*1000000),"no data")</f>
        <v>8699.04778263585</v>
      </c>
      <c r="AQ32" s="338" t="n">
        <f aca="false">R32/24</f>
        <v>136.166666666667</v>
      </c>
      <c r="AR32" s="325" t="n">
        <v>30</v>
      </c>
      <c r="AS32" s="343" t="n">
        <v>56</v>
      </c>
      <c r="AT32" s="325" t="n">
        <v>0</v>
      </c>
      <c r="AU32" s="325" t="n">
        <v>0</v>
      </c>
      <c r="AV32" s="343" t="n">
        <v>23</v>
      </c>
      <c r="AW32" s="325" t="n">
        <v>633</v>
      </c>
      <c r="AX32" s="325" t="n">
        <v>0</v>
      </c>
      <c r="AZ32" s="344" t="n">
        <v>972</v>
      </c>
      <c r="BA32" s="344" t="n">
        <v>1183</v>
      </c>
      <c r="BB32" s="344" t="n">
        <v>1148</v>
      </c>
      <c r="BC32" s="344" t="n">
        <f aca="false">BA32-AZ32</f>
        <v>211</v>
      </c>
      <c r="BD32" s="344" t="n">
        <f aca="false">AP32</f>
        <v>8699.04778263585</v>
      </c>
      <c r="BE32" s="346" t="n">
        <f aca="false">BB32/24</f>
        <v>47.8333333333333</v>
      </c>
      <c r="BF32" s="358" t="n">
        <v>0.907</v>
      </c>
      <c r="BG32" s="306" t="n">
        <v>0.903</v>
      </c>
      <c r="BH32" s="349" t="n">
        <v>28</v>
      </c>
      <c r="BI32" s="359" t="n">
        <v>26.14</v>
      </c>
      <c r="BJ32" s="359" t="n">
        <v>24.66</v>
      </c>
      <c r="BK32" s="359" t="n">
        <v>31.6</v>
      </c>
      <c r="BL32" s="359" t="n">
        <v>1002.4</v>
      </c>
      <c r="BM32" s="359" t="n">
        <v>50.1</v>
      </c>
      <c r="BN32" s="360" t="n">
        <v>0.9367</v>
      </c>
      <c r="BO32" s="359" t="n">
        <v>91.74</v>
      </c>
      <c r="BP32" s="349" t="n">
        <v>85.76</v>
      </c>
      <c r="BQ32" s="39"/>
      <c r="BR32" s="344" t="n">
        <v>12499</v>
      </c>
      <c r="BS32" s="344" t="n">
        <v>11975</v>
      </c>
      <c r="BT32" s="350" t="n">
        <f aca="false">BS32-BR32</f>
        <v>-524</v>
      </c>
      <c r="BU32" s="288" t="n">
        <f aca="false">BF32+BG32</f>
        <v>1.81</v>
      </c>
      <c r="BV32" s="346" t="n">
        <v>13.6666666666667</v>
      </c>
      <c r="BW32" s="346" t="n">
        <v>13.5833333333333</v>
      </c>
      <c r="BX32" s="346" t="n">
        <v>14.03</v>
      </c>
      <c r="BY32" s="346" t="n">
        <v>9.52</v>
      </c>
    </row>
    <row r="33" customFormat="false" ht="15" hidden="false" customHeight="false" outlineLevel="0" collapsed="false">
      <c r="A33" s="290"/>
      <c r="B33" s="291" t="n">
        <v>43092</v>
      </c>
      <c r="C33" s="323" t="n">
        <v>62.1</v>
      </c>
      <c r="D33" s="324" t="n">
        <v>0.68</v>
      </c>
      <c r="E33" s="325" t="n">
        <v>76</v>
      </c>
      <c r="F33" s="325" t="n">
        <v>52</v>
      </c>
      <c r="G33" s="326" t="n">
        <v>0</v>
      </c>
      <c r="H33" s="326" t="n">
        <v>47</v>
      </c>
      <c r="I33" s="326" t="n">
        <v>24</v>
      </c>
      <c r="J33" s="326" t="n">
        <v>0</v>
      </c>
      <c r="K33" s="355" t="n">
        <v>0</v>
      </c>
      <c r="L33" s="355" t="n">
        <v>0</v>
      </c>
      <c r="M33" s="355" t="n">
        <v>0</v>
      </c>
      <c r="N33" s="355" t="n">
        <v>0</v>
      </c>
      <c r="O33" s="355" t="n">
        <v>0</v>
      </c>
      <c r="P33" s="355" t="n">
        <v>47</v>
      </c>
      <c r="Q33" s="355" t="n">
        <v>3707</v>
      </c>
      <c r="R33" s="329" t="n">
        <v>1802</v>
      </c>
      <c r="S33" s="329" t="n">
        <v>1802</v>
      </c>
      <c r="T33" s="330" t="n">
        <v>1768</v>
      </c>
      <c r="U33" s="330" t="n">
        <v>1837</v>
      </c>
      <c r="V33" s="326" t="n">
        <v>46</v>
      </c>
      <c r="W33" s="326" t="n">
        <v>1374</v>
      </c>
      <c r="X33" s="326" t="n">
        <v>49</v>
      </c>
      <c r="Y33" s="325" t="n">
        <v>0</v>
      </c>
      <c r="Z33" s="326" t="n">
        <v>60</v>
      </c>
      <c r="AA33" s="325" t="n">
        <v>0</v>
      </c>
      <c r="AB33" s="331" t="n">
        <f aca="false">U33-T33+AX33</f>
        <v>69</v>
      </c>
      <c r="AC33" s="332" t="n">
        <f aca="false">T33-S33</f>
        <v>-34</v>
      </c>
      <c r="AD33" s="325" t="n">
        <v>150</v>
      </c>
      <c r="AE33" s="333" t="n">
        <f aca="false">IF(AD33&gt;0, U33/(AD33*24),"no data")</f>
        <v>0.510277777777778</v>
      </c>
      <c r="AF33" s="334" t="n">
        <f aca="false">IF(Q33&gt;0,Q33/24,"no data")</f>
        <v>154.458333333333</v>
      </c>
      <c r="AG33" s="333" t="n">
        <f aca="false">IF(T33&gt;0,(T33/Q33),"no data")</f>
        <v>0.476935527380631</v>
      </c>
      <c r="AH33" s="335" t="n">
        <f aca="false">(1440-((V33*W33)+(X33*Y33)+(Z33*AA33))/(V33+X33+Z33))/1440</f>
        <v>0.716827956989247</v>
      </c>
      <c r="AI33" s="336" t="n">
        <f aca="false">IF(T33&gt;0,(1440-((W33*V33+AR33*AS33)+(Y33*X33+AT33*AU33)+(Z33*AA33+AV33*AW33))/(V33+X33+Z33))/1440,"no data")</f>
        <v>0.496944444444444</v>
      </c>
      <c r="AJ33" s="117" t="n">
        <v>11.14</v>
      </c>
      <c r="AK33" s="121" t="n">
        <v>135.27</v>
      </c>
      <c r="AL33" s="338" t="n">
        <f aca="false">AJ33*AK33</f>
        <v>1506.9078</v>
      </c>
      <c r="AM33" s="117" t="n">
        <v>14.597</v>
      </c>
      <c r="AN33" s="119" t="n">
        <v>952</v>
      </c>
      <c r="AO33" s="339" t="n">
        <f aca="false">AM33*AN33</f>
        <v>13896.344</v>
      </c>
      <c r="AP33" s="340" t="n">
        <f aca="false">IF(T33&gt;0,((((AJ33*AK33)+(AM33*AN33))/(T33*1000))*1000000),"no data")</f>
        <v>8712.24649321267</v>
      </c>
      <c r="AQ33" s="338" t="n">
        <f aca="false">R33/24</f>
        <v>75.0833333333333</v>
      </c>
      <c r="AR33" s="325" t="n">
        <v>17</v>
      </c>
      <c r="AS33" s="343" t="n">
        <v>19</v>
      </c>
      <c r="AT33" s="343" t="n">
        <v>0</v>
      </c>
      <c r="AU33" s="325" t="n">
        <v>0</v>
      </c>
      <c r="AV33" s="343" t="n">
        <v>35</v>
      </c>
      <c r="AW33" s="325" t="n">
        <v>1393</v>
      </c>
      <c r="AX33" s="325" t="n">
        <v>0</v>
      </c>
      <c r="AZ33" s="344" t="n">
        <v>46</v>
      </c>
      <c r="BA33" s="344" t="n">
        <v>1167</v>
      </c>
      <c r="BB33" s="344" t="n">
        <v>624</v>
      </c>
      <c r="BC33" s="344" t="n">
        <f aca="false">BA33-AZ33</f>
        <v>1121</v>
      </c>
      <c r="BD33" s="344" t="n">
        <f aca="false">AP33</f>
        <v>8712.24649321267</v>
      </c>
      <c r="BE33" s="346" t="n">
        <f aca="false">BB33/24</f>
        <v>26</v>
      </c>
      <c r="BF33" s="358" t="n">
        <v>0.03</v>
      </c>
      <c r="BG33" s="306" t="n">
        <v>0.947</v>
      </c>
      <c r="BH33" s="349" t="n">
        <v>28</v>
      </c>
      <c r="BI33" s="359" t="n">
        <v>1.3</v>
      </c>
      <c r="BJ33" s="359" t="n">
        <v>23.88</v>
      </c>
      <c r="BK33" s="359" t="n">
        <v>31.73</v>
      </c>
      <c r="BL33" s="344" t="n">
        <v>998</v>
      </c>
      <c r="BM33" s="359" t="n">
        <v>50.04</v>
      </c>
      <c r="BN33" s="360" t="n">
        <v>0.9369</v>
      </c>
      <c r="BO33" s="359" t="n">
        <v>94.93</v>
      </c>
      <c r="BP33" s="359" t="n">
        <v>85.29</v>
      </c>
      <c r="BQ33" s="39"/>
      <c r="BR33" s="359" t="n">
        <v>12368</v>
      </c>
      <c r="BS33" s="359" t="n">
        <v>11879</v>
      </c>
      <c r="BT33" s="350" t="n">
        <f aca="false">BS33-BR33</f>
        <v>-489</v>
      </c>
      <c r="BU33" s="288" t="n">
        <f aca="false">BF33+BG33</f>
        <v>0.977</v>
      </c>
      <c r="BV33" s="346" t="n">
        <v>0.87</v>
      </c>
      <c r="BW33" s="346" t="n">
        <v>24</v>
      </c>
      <c r="BX33" s="346" t="n">
        <v>0.75</v>
      </c>
      <c r="BY33" s="346" t="n">
        <v>0</v>
      </c>
    </row>
    <row r="34" customFormat="false" ht="15" hidden="false" customHeight="false" outlineLevel="0" collapsed="false">
      <c r="A34" s="226" t="s">
        <v>139</v>
      </c>
      <c r="B34" s="85" t="n">
        <v>43093</v>
      </c>
      <c r="C34" s="86" t="n">
        <v>62</v>
      </c>
      <c r="D34" s="214" t="n">
        <v>0.67</v>
      </c>
      <c r="E34" s="88" t="n">
        <v>76</v>
      </c>
      <c r="F34" s="88" t="n">
        <v>53</v>
      </c>
      <c r="G34" s="89" t="n">
        <v>4</v>
      </c>
      <c r="H34" s="89" t="n">
        <v>24</v>
      </c>
      <c r="I34" s="89" t="n">
        <v>24</v>
      </c>
      <c r="J34" s="89" t="n">
        <v>0</v>
      </c>
      <c r="K34" s="90" t="n">
        <v>0</v>
      </c>
      <c r="L34" s="90" t="n">
        <v>0</v>
      </c>
      <c r="M34" s="90" t="n">
        <v>0</v>
      </c>
      <c r="N34" s="90" t="n">
        <v>0</v>
      </c>
      <c r="O34" s="90" t="n">
        <v>0</v>
      </c>
      <c r="P34" s="90" t="n">
        <v>0</v>
      </c>
      <c r="Q34" s="90" t="n">
        <v>3709</v>
      </c>
      <c r="R34" s="91" t="n">
        <v>2063</v>
      </c>
      <c r="S34" s="91" t="n">
        <v>2063</v>
      </c>
      <c r="T34" s="92" t="n">
        <v>2018</v>
      </c>
      <c r="U34" s="92" t="n">
        <v>2093</v>
      </c>
      <c r="V34" s="89" t="n">
        <v>45</v>
      </c>
      <c r="W34" s="89" t="n">
        <v>1142</v>
      </c>
      <c r="X34" s="89" t="n">
        <v>48</v>
      </c>
      <c r="Y34" s="89" t="n">
        <v>0</v>
      </c>
      <c r="Z34" s="89" t="n">
        <v>60</v>
      </c>
      <c r="AA34" s="88" t="n">
        <v>0</v>
      </c>
      <c r="AB34" s="93" t="n">
        <f aca="false">U34-T34+AX34</f>
        <v>75</v>
      </c>
      <c r="AC34" s="94" t="n">
        <f aca="false">T34-S34</f>
        <v>-45</v>
      </c>
      <c r="AD34" s="88" t="n">
        <v>150</v>
      </c>
      <c r="AE34" s="95" t="n">
        <f aca="false">IF(AD34&gt;0, U34/(AD34*24),"no data")</f>
        <v>0.581388888888889</v>
      </c>
      <c r="AF34" s="96" t="n">
        <f aca="false">IF(Q34&gt;0,Q34/24,"no data")</f>
        <v>154.541666666667</v>
      </c>
      <c r="AG34" s="95" t="n">
        <f aca="false">IF(T34&gt;0,(T34/Q34),"no data")</f>
        <v>0.544081962793206</v>
      </c>
      <c r="AH34" s="97" t="n">
        <f aca="false">(1440-((V34*W34)+(X34*Y34)+(Z34*AA34))/(V34+X34+Z34))/1440</f>
        <v>0.766748366013072</v>
      </c>
      <c r="AI34" s="98" t="n">
        <f aca="false">IF(T34&gt;0,(1440-((W34*V34+AR34*AS34)+(Y34*X34+AT34*AU34)+(Z34*AA34+AV34*AW34))/(V34+X34+Z34))/1440,"no data")</f>
        <v>0.573347857661583</v>
      </c>
      <c r="AJ34" s="117" t="n">
        <v>10.88</v>
      </c>
      <c r="AK34" s="121" t="n">
        <v>135.87</v>
      </c>
      <c r="AL34" s="101" t="n">
        <f aca="false">AJ34*AK34</f>
        <v>1478.2656</v>
      </c>
      <c r="AM34" s="117" t="n">
        <v>16.897</v>
      </c>
      <c r="AN34" s="119" t="n">
        <v>962</v>
      </c>
      <c r="AO34" s="103" t="n">
        <f aca="false">AM34*AN34</f>
        <v>16254.914</v>
      </c>
      <c r="AP34" s="104" t="n">
        <f aca="false">IF(T34&gt;0,((((AJ34*AK34)+(AM34*AN34))/(T34*1000))*1000000),"no data")</f>
        <v>8787.50227948464</v>
      </c>
      <c r="AQ34" s="101" t="n">
        <f aca="false">R34/24</f>
        <v>85.9583333333333</v>
      </c>
      <c r="AR34" s="88" t="n">
        <v>25</v>
      </c>
      <c r="AS34" s="106" t="n">
        <v>34</v>
      </c>
      <c r="AT34" s="106" t="n">
        <v>0</v>
      </c>
      <c r="AU34" s="88" t="n">
        <v>0</v>
      </c>
      <c r="AV34" s="106" t="n">
        <v>29</v>
      </c>
      <c r="AW34" s="88" t="n">
        <v>1440</v>
      </c>
      <c r="AX34" s="88" t="n">
        <v>0</v>
      </c>
      <c r="AZ34" s="107" t="n">
        <v>208</v>
      </c>
      <c r="BA34" s="107" t="n">
        <v>1153</v>
      </c>
      <c r="BB34" s="107" t="n">
        <v>732</v>
      </c>
      <c r="BC34" s="107" t="n">
        <f aca="false">BA34-AZ34</f>
        <v>945</v>
      </c>
      <c r="BD34" s="107" t="n">
        <f aca="false">AP34</f>
        <v>8787.50227948464</v>
      </c>
      <c r="BE34" s="232" t="n">
        <f aca="false">BB34/24</f>
        <v>30.5</v>
      </c>
      <c r="BF34" s="109" t="n">
        <v>0.328</v>
      </c>
      <c r="BG34" s="110" t="n">
        <v>1.198</v>
      </c>
      <c r="BH34" s="111" t="n">
        <v>28</v>
      </c>
      <c r="BI34" s="112" t="n">
        <v>5.79</v>
      </c>
      <c r="BJ34" s="111" t="n">
        <v>23.79</v>
      </c>
      <c r="BK34" s="111" t="n">
        <v>31.81</v>
      </c>
      <c r="BL34" s="112" t="n">
        <v>997.63</v>
      </c>
      <c r="BM34" s="111" t="n">
        <v>50.06</v>
      </c>
      <c r="BN34" s="113" t="n">
        <v>0.9368</v>
      </c>
      <c r="BO34" s="112" t="n">
        <v>92.4</v>
      </c>
      <c r="BP34" s="111" t="n">
        <v>84.96</v>
      </c>
      <c r="BQ34" s="39"/>
      <c r="BR34" s="107" t="n">
        <v>12649</v>
      </c>
      <c r="BS34" s="107" t="n">
        <v>11947</v>
      </c>
      <c r="BT34" s="116" t="n">
        <f aca="false">BS34-BR34</f>
        <v>-702</v>
      </c>
      <c r="BU34" s="161" t="n">
        <f aca="false">BF34+BG34</f>
        <v>1.526</v>
      </c>
      <c r="BV34" s="108" t="n">
        <v>4.55</v>
      </c>
      <c r="BW34" s="108" t="n">
        <v>24</v>
      </c>
      <c r="BX34" s="108" t="n">
        <v>3.53</v>
      </c>
      <c r="BY34" s="108" t="n">
        <v>5.25</v>
      </c>
      <c r="CA34" s="0" t="n">
        <f aca="false">27/60</f>
        <v>0.45</v>
      </c>
    </row>
    <row r="35" customFormat="false" ht="15" hidden="false" customHeight="false" outlineLevel="0" collapsed="false">
      <c r="A35" s="226"/>
      <c r="B35" s="85" t="n">
        <v>43094</v>
      </c>
      <c r="C35" s="86" t="n">
        <v>61.6</v>
      </c>
      <c r="D35" s="214" t="n">
        <v>0.656</v>
      </c>
      <c r="E35" s="88" t="n">
        <v>74</v>
      </c>
      <c r="F35" s="88" t="n">
        <v>50</v>
      </c>
      <c r="G35" s="89" t="n">
        <v>24</v>
      </c>
      <c r="H35" s="89" t="n">
        <v>0</v>
      </c>
      <c r="I35" s="89" t="n">
        <v>24</v>
      </c>
      <c r="J35" s="89" t="n">
        <v>0</v>
      </c>
      <c r="K35" s="90" t="n">
        <v>0</v>
      </c>
      <c r="L35" s="90" t="n">
        <v>0</v>
      </c>
      <c r="M35" s="90" t="n">
        <v>0</v>
      </c>
      <c r="N35" s="90" t="n">
        <v>0</v>
      </c>
      <c r="O35" s="90" t="n">
        <v>10</v>
      </c>
      <c r="P35" s="90" t="n">
        <v>0</v>
      </c>
      <c r="Q35" s="90" t="n">
        <v>3698</v>
      </c>
      <c r="R35" s="91" t="n">
        <v>3586</v>
      </c>
      <c r="S35" s="91" t="n">
        <v>3586</v>
      </c>
      <c r="T35" s="92" t="n">
        <v>3497</v>
      </c>
      <c r="U35" s="92" t="n">
        <v>3605</v>
      </c>
      <c r="V35" s="89" t="n">
        <v>45</v>
      </c>
      <c r="W35" s="89" t="n">
        <v>0</v>
      </c>
      <c r="X35" s="89" t="n">
        <v>48</v>
      </c>
      <c r="Y35" s="89" t="n">
        <v>0</v>
      </c>
      <c r="Z35" s="89" t="n">
        <v>60</v>
      </c>
      <c r="AA35" s="88" t="n">
        <v>0</v>
      </c>
      <c r="AB35" s="93" t="n">
        <f aca="false">U35-T35+AX35</f>
        <v>108</v>
      </c>
      <c r="AC35" s="94" t="n">
        <f aca="false">T35-S35</f>
        <v>-89</v>
      </c>
      <c r="AD35" s="88" t="n">
        <v>158</v>
      </c>
      <c r="AE35" s="95" t="n">
        <f aca="false">IF(AD35&gt;0, U35/(AD35*24),"no data")</f>
        <v>0.950685654008439</v>
      </c>
      <c r="AF35" s="96" t="n">
        <f aca="false">IF(Q35&gt;0,Q35/24,"no data")</f>
        <v>154.083333333333</v>
      </c>
      <c r="AG35" s="95" t="n">
        <f aca="false">IF(T35&gt;0,(T35/Q35),"no data")</f>
        <v>0.945646295294754</v>
      </c>
      <c r="AH35" s="97" t="n">
        <f aca="false">(1440-((V35*W35)+(X35*Y35)+(Z35*AA35))/(V35+X35+Z35))/1440</f>
        <v>1</v>
      </c>
      <c r="AI35" s="98" t="n">
        <f aca="false">IF(T35&gt;0,(1440-((W35*V35+AR35*AS35)+(Y35*X35+AT35*AU35)+(Z35*AA35+AV35*AW35))/(V35+X35+Z35))/1440,"no data")</f>
        <v>0.980936819172113</v>
      </c>
      <c r="AJ35" s="117" t="n">
        <v>10.877</v>
      </c>
      <c r="AK35" s="121" t="n">
        <v>136.33</v>
      </c>
      <c r="AL35" s="101" t="n">
        <f aca="false">AJ35*AK35</f>
        <v>1482.86141</v>
      </c>
      <c r="AM35" s="117" t="n">
        <v>31.428</v>
      </c>
      <c r="AN35" s="119" t="n">
        <v>920</v>
      </c>
      <c r="AO35" s="103" t="n">
        <f aca="false">AM35*AN35</f>
        <v>28913.76</v>
      </c>
      <c r="AP35" s="104" t="n">
        <f aca="false">IF(T35&gt;0,((((AJ35*AK35)+(AM35*AN35))/(T35*1000))*1000000),"no data")</f>
        <v>8692.19943094081</v>
      </c>
      <c r="AQ35" s="101" t="n">
        <f aca="false">R35/24</f>
        <v>149.416666666667</v>
      </c>
      <c r="AR35" s="88" t="n">
        <v>0</v>
      </c>
      <c r="AS35" s="106" t="n">
        <v>0</v>
      </c>
      <c r="AT35" s="106" t="n">
        <v>0</v>
      </c>
      <c r="AU35" s="88" t="n">
        <v>0</v>
      </c>
      <c r="AV35" s="106" t="n">
        <v>5</v>
      </c>
      <c r="AW35" s="88" t="n">
        <v>840</v>
      </c>
      <c r="AX35" s="88" t="n">
        <v>0</v>
      </c>
      <c r="AZ35" s="107" t="n">
        <v>1085</v>
      </c>
      <c r="BA35" s="107" t="n">
        <v>1157</v>
      </c>
      <c r="BB35" s="107" t="n">
        <v>1363</v>
      </c>
      <c r="BC35" s="107" t="n">
        <f aca="false">BA35-AZ35</f>
        <v>72</v>
      </c>
      <c r="BD35" s="107" t="n">
        <f aca="false">AP35</f>
        <v>8692.19943094081</v>
      </c>
      <c r="BE35" s="232" t="n">
        <f aca="false">BB35/24</f>
        <v>56.7916666666667</v>
      </c>
      <c r="BF35" s="109" t="n">
        <v>1.691</v>
      </c>
      <c r="BG35" s="110" t="n">
        <v>1.965</v>
      </c>
      <c r="BH35" s="111" t="n">
        <v>28</v>
      </c>
      <c r="BI35" s="111" t="n">
        <v>29.29</v>
      </c>
      <c r="BJ35" s="112" t="n">
        <v>25.4</v>
      </c>
      <c r="BK35" s="111" t="n">
        <v>31.6</v>
      </c>
      <c r="BL35" s="112" t="n">
        <v>1000.3</v>
      </c>
      <c r="BM35" s="111" t="n">
        <v>50.08</v>
      </c>
      <c r="BN35" s="113" t="n">
        <v>0.9368</v>
      </c>
      <c r="BO35" s="107" t="n">
        <v>91.11</v>
      </c>
      <c r="BP35" s="111" t="n">
        <v>84.67</v>
      </c>
      <c r="BQ35" s="39"/>
      <c r="BR35" s="107" t="n">
        <v>12694</v>
      </c>
      <c r="BS35" s="107" t="n">
        <v>12516</v>
      </c>
      <c r="BT35" s="116" t="n">
        <f aca="false">BS35-BR35</f>
        <v>-178</v>
      </c>
      <c r="BU35" s="161" t="n">
        <f aca="false">BF35+BG35</f>
        <v>3.656</v>
      </c>
      <c r="BV35" s="108" t="n">
        <v>24</v>
      </c>
      <c r="BW35" s="108" t="n">
        <v>24</v>
      </c>
      <c r="BX35" s="108" t="n">
        <v>15.5</v>
      </c>
      <c r="BY35" s="108" t="n">
        <v>6.8</v>
      </c>
      <c r="CA35" s="0" t="n">
        <f aca="false">19+CA34</f>
        <v>19.45</v>
      </c>
    </row>
    <row r="36" customFormat="false" ht="15" hidden="false" customHeight="false" outlineLevel="0" collapsed="false">
      <c r="A36" s="226"/>
      <c r="B36" s="85" t="n">
        <v>43095</v>
      </c>
      <c r="C36" s="86" t="n">
        <v>62</v>
      </c>
      <c r="D36" s="214" t="n">
        <v>0.67</v>
      </c>
      <c r="E36" s="88" t="n">
        <v>74</v>
      </c>
      <c r="F36" s="88" t="n">
        <v>53</v>
      </c>
      <c r="G36" s="89" t="n">
        <v>24</v>
      </c>
      <c r="H36" s="89" t="n">
        <v>0</v>
      </c>
      <c r="I36" s="89" t="n">
        <v>24</v>
      </c>
      <c r="J36" s="89" t="n">
        <v>0</v>
      </c>
      <c r="K36" s="90" t="n">
        <v>0</v>
      </c>
      <c r="L36" s="90" t="n">
        <v>0</v>
      </c>
      <c r="M36" s="90" t="n">
        <v>0</v>
      </c>
      <c r="N36" s="90" t="n">
        <v>0</v>
      </c>
      <c r="O36" s="90" t="n">
        <v>19</v>
      </c>
      <c r="P36" s="90" t="n">
        <v>57</v>
      </c>
      <c r="Q36" s="90" t="n">
        <v>3708</v>
      </c>
      <c r="R36" s="91" t="n">
        <v>3646</v>
      </c>
      <c r="S36" s="91" t="n">
        <v>3562</v>
      </c>
      <c r="T36" s="92" t="n">
        <v>3503</v>
      </c>
      <c r="U36" s="92" t="n">
        <v>3610</v>
      </c>
      <c r="V36" s="89" t="n">
        <v>45</v>
      </c>
      <c r="W36" s="89" t="n">
        <v>0</v>
      </c>
      <c r="X36" s="89" t="n">
        <v>48</v>
      </c>
      <c r="Y36" s="89" t="n">
        <v>0</v>
      </c>
      <c r="Z36" s="89" t="n">
        <v>60</v>
      </c>
      <c r="AA36" s="88" t="n">
        <v>0</v>
      </c>
      <c r="AB36" s="93" t="n">
        <f aca="false">U36-T36+AX36</f>
        <v>107</v>
      </c>
      <c r="AC36" s="94" t="n">
        <f aca="false">T36-S36</f>
        <v>-59</v>
      </c>
      <c r="AD36" s="88" t="n">
        <v>157</v>
      </c>
      <c r="AE36" s="95" t="n">
        <f aca="false">IF(AD36&gt;0, U36/(AD36*24),"no data")</f>
        <v>0.958067940552017</v>
      </c>
      <c r="AF36" s="96" t="n">
        <f aca="false">IF(Q36&gt;0,Q36/24,"no data")</f>
        <v>154.5</v>
      </c>
      <c r="AG36" s="95" t="n">
        <f aca="false">IF(T36&gt;0,(T36/Q36),"no data")</f>
        <v>0.944714131607336</v>
      </c>
      <c r="AH36" s="97" t="n">
        <f aca="false">(1440-((V36*W36)+(X36*Y36)+(Z36*AA36))/(V36+X36+Z36))/1440</f>
        <v>1</v>
      </c>
      <c r="AI36" s="98" t="n">
        <f aca="false">IF(T36&gt;0,(1440-((W36*V36+AR36*AS36)+(Y36*X36+AT36*AU36)+(Z36*AA36+AV36*AW36))/(V36+X36+Z36))/1440,"no data")</f>
        <v>0.986764705882353</v>
      </c>
      <c r="AJ36" s="117" t="n">
        <v>10.938</v>
      </c>
      <c r="AK36" s="121" t="n">
        <v>133.62</v>
      </c>
      <c r="AL36" s="101" t="n">
        <f aca="false">AJ36*AK36</f>
        <v>1461.53556</v>
      </c>
      <c r="AM36" s="117" t="n">
        <v>30.171</v>
      </c>
      <c r="AN36" s="119" t="n">
        <v>960</v>
      </c>
      <c r="AO36" s="103" t="n">
        <f aca="false">AM36*AN36</f>
        <v>28964.16</v>
      </c>
      <c r="AP36" s="104" t="n">
        <f aca="false">IF(T36&gt;0,((((AJ36*AK36)+(AM36*AN36))/(T36*1000))*1000000),"no data")</f>
        <v>8685.6110648016</v>
      </c>
      <c r="AQ36" s="101" t="n">
        <f aca="false">R36/24</f>
        <v>151.916666666667</v>
      </c>
      <c r="AR36" s="88" t="n">
        <v>0</v>
      </c>
      <c r="AS36" s="106" t="n">
        <v>0</v>
      </c>
      <c r="AT36" s="106" t="n">
        <v>0</v>
      </c>
      <c r="AU36" s="88" t="n">
        <v>0</v>
      </c>
      <c r="AV36" s="106" t="n">
        <v>12</v>
      </c>
      <c r="AW36" s="88" t="n">
        <v>243</v>
      </c>
      <c r="AX36" s="88" t="n">
        <v>0</v>
      </c>
      <c r="AZ36" s="107" t="n">
        <v>1090</v>
      </c>
      <c r="BA36" s="107" t="n">
        <v>1144</v>
      </c>
      <c r="BB36" s="107" t="n">
        <v>1376</v>
      </c>
      <c r="BC36" s="107" t="n">
        <f aca="false">BA36-AZ36</f>
        <v>54</v>
      </c>
      <c r="BD36" s="107" t="n">
        <f aca="false">AP36</f>
        <v>8685.6110648016</v>
      </c>
      <c r="BE36" s="232" t="n">
        <f aca="false">BB36/24</f>
        <v>57.3333333333333</v>
      </c>
      <c r="BF36" s="109" t="n">
        <v>1.688</v>
      </c>
      <c r="BG36" s="110" t="n">
        <v>1.688</v>
      </c>
      <c r="BH36" s="111" t="n">
        <v>28</v>
      </c>
      <c r="BI36" s="112" t="n">
        <v>28.37</v>
      </c>
      <c r="BJ36" s="111" t="n">
        <v>23.34</v>
      </c>
      <c r="BK36" s="111" t="n">
        <v>31.9</v>
      </c>
      <c r="BL36" s="112" t="n">
        <v>999.6</v>
      </c>
      <c r="BM36" s="111" t="n">
        <v>50.08</v>
      </c>
      <c r="BN36" s="113" t="n">
        <v>0.9377</v>
      </c>
      <c r="BO36" s="112" t="n">
        <v>91.27</v>
      </c>
      <c r="BP36" s="111" t="n">
        <v>84.55</v>
      </c>
      <c r="BQ36" s="39"/>
      <c r="BR36" s="107" t="n">
        <v>12235</v>
      </c>
      <c r="BS36" s="107" t="n">
        <v>11884</v>
      </c>
      <c r="BT36" s="116" t="n">
        <f aca="false">BS36-BR36</f>
        <v>-351</v>
      </c>
      <c r="BU36" s="161" t="n">
        <f aca="false">BF36+BG36</f>
        <v>3.376</v>
      </c>
      <c r="BV36" s="108" t="n">
        <v>24</v>
      </c>
      <c r="BW36" s="108" t="n">
        <v>24</v>
      </c>
      <c r="BX36" s="108" t="n">
        <v>16.2</v>
      </c>
      <c r="BY36" s="108" t="n">
        <v>7</v>
      </c>
      <c r="CA36" s="0" t="n">
        <f aca="false">24-CA35</f>
        <v>4.55</v>
      </c>
    </row>
    <row r="37" customFormat="false" ht="15" hidden="false" customHeight="false" outlineLevel="0" collapsed="false">
      <c r="A37" s="226"/>
      <c r="B37" s="85" t="n">
        <v>43096</v>
      </c>
      <c r="C37" s="86" t="n">
        <v>61</v>
      </c>
      <c r="D37" s="214" t="n">
        <v>0.73</v>
      </c>
      <c r="E37" s="88" t="n">
        <v>71</v>
      </c>
      <c r="F37" s="88" t="n">
        <v>55</v>
      </c>
      <c r="G37" s="89" t="n">
        <v>24</v>
      </c>
      <c r="H37" s="89" t="n">
        <v>0</v>
      </c>
      <c r="I37" s="89" t="n">
        <v>24</v>
      </c>
      <c r="J37" s="89" t="n">
        <v>0</v>
      </c>
      <c r="K37" s="90" t="n">
        <v>0</v>
      </c>
      <c r="L37" s="90" t="n">
        <v>0</v>
      </c>
      <c r="M37" s="90" t="n">
        <v>0</v>
      </c>
      <c r="N37" s="90" t="n">
        <v>0</v>
      </c>
      <c r="O37" s="90" t="n">
        <v>20</v>
      </c>
      <c r="P37" s="90" t="n">
        <v>22</v>
      </c>
      <c r="Q37" s="90" t="n">
        <v>3715</v>
      </c>
      <c r="R37" s="91" t="n">
        <v>3642</v>
      </c>
      <c r="S37" s="91" t="n">
        <v>3562</v>
      </c>
      <c r="T37" s="92" t="n">
        <v>3498</v>
      </c>
      <c r="U37" s="92" t="n">
        <v>3602</v>
      </c>
      <c r="V37" s="89" t="n">
        <v>45</v>
      </c>
      <c r="W37" s="89" t="n">
        <v>0</v>
      </c>
      <c r="X37" s="89" t="n">
        <v>47</v>
      </c>
      <c r="Y37" s="89" t="n">
        <v>0</v>
      </c>
      <c r="Z37" s="89" t="n">
        <v>60</v>
      </c>
      <c r="AA37" s="88" t="n">
        <v>0</v>
      </c>
      <c r="AB37" s="93" t="n">
        <f aca="false">U37-T37+AX37</f>
        <v>104</v>
      </c>
      <c r="AC37" s="94" t="n">
        <f aca="false">T37-S37</f>
        <v>-64</v>
      </c>
      <c r="AD37" s="88" t="n">
        <v>155</v>
      </c>
      <c r="AE37" s="95" t="n">
        <f aca="false">IF(AD37&gt;0, U37/(AD37*24),"no data")</f>
        <v>0.968279569892473</v>
      </c>
      <c r="AF37" s="96" t="n">
        <f aca="false">IF(Q37&gt;0,Q37/24,"no data")</f>
        <v>154.791666666667</v>
      </c>
      <c r="AG37" s="95" t="n">
        <f aca="false">IF(T37&gt;0,(T37/Q37),"no data")</f>
        <v>0.941588156123822</v>
      </c>
      <c r="AH37" s="97" t="n">
        <f aca="false">(1440-((V37*W37)+(X37*Y37)+(Z37*AA37))/(V37+X37+Z37))/1440</f>
        <v>1</v>
      </c>
      <c r="AI37" s="98" t="n">
        <f aca="false">IF(T37&gt;0,(1440-((W37*V37+AR37*AS37)+(Y37*X37+AT37*AU37)+(Z37*AA37+AV37*AW37))/(V37+X37+Z37))/1440,"no data")</f>
        <v>0.986056286549708</v>
      </c>
      <c r="AJ37" s="117" t="n">
        <v>10.856</v>
      </c>
      <c r="AK37" s="121" t="n">
        <v>137.02</v>
      </c>
      <c r="AL37" s="101" t="n">
        <f aca="false">AJ37*AK37</f>
        <v>1487.48912</v>
      </c>
      <c r="AM37" s="117" t="n">
        <v>29.798</v>
      </c>
      <c r="AN37" s="119" t="n">
        <v>971</v>
      </c>
      <c r="AO37" s="103" t="n">
        <f aca="false">AM37*AN37</f>
        <v>28933.858</v>
      </c>
      <c r="AP37" s="104" t="n">
        <f aca="false">IF(T37&gt;0,((((AJ37*AK37)+(AM37*AN37))/(T37*1000))*1000000),"no data")</f>
        <v>8696.78305317324</v>
      </c>
      <c r="AQ37" s="101" t="n">
        <f aca="false">R37/24</f>
        <v>151.75</v>
      </c>
      <c r="AR37" s="88" t="n">
        <v>0</v>
      </c>
      <c r="AS37" s="106" t="n">
        <v>0</v>
      </c>
      <c r="AT37" s="106" t="n">
        <v>0</v>
      </c>
      <c r="AU37" s="88" t="n">
        <v>0</v>
      </c>
      <c r="AV37" s="106" t="n">
        <v>14</v>
      </c>
      <c r="AW37" s="88" t="n">
        <v>218</v>
      </c>
      <c r="AX37" s="88" t="n">
        <v>0</v>
      </c>
      <c r="AZ37" s="107" t="n">
        <v>1090</v>
      </c>
      <c r="BA37" s="107" t="n">
        <v>1134</v>
      </c>
      <c r="BB37" s="107" t="n">
        <v>1378</v>
      </c>
      <c r="BC37" s="107" t="n">
        <f aca="false">BA37-AZ37</f>
        <v>44</v>
      </c>
      <c r="BD37" s="107" t="n">
        <f aca="false">AP37</f>
        <v>8696.78305317324</v>
      </c>
      <c r="BE37" s="232" t="n">
        <f aca="false">BB37/24</f>
        <v>57.4166666666667</v>
      </c>
      <c r="BF37" s="109" t="n">
        <v>1.764</v>
      </c>
      <c r="BG37" s="110" t="n">
        <v>1.749</v>
      </c>
      <c r="BH37" s="111" t="n">
        <v>28</v>
      </c>
      <c r="BI37" s="112" t="n">
        <v>28.05</v>
      </c>
      <c r="BJ37" s="111" t="n">
        <v>22.81</v>
      </c>
      <c r="BK37" s="111" t="n">
        <v>32.08</v>
      </c>
      <c r="BL37" s="112" t="n">
        <v>998.6</v>
      </c>
      <c r="BM37" s="111" t="n">
        <v>50.03</v>
      </c>
      <c r="BN37" s="122" t="n">
        <v>0.9366</v>
      </c>
      <c r="BO37" s="111" t="n">
        <v>92.12</v>
      </c>
      <c r="BP37" s="111" t="n">
        <v>84.43</v>
      </c>
      <c r="BQ37" s="39"/>
      <c r="BR37" s="107" t="n">
        <v>12106</v>
      </c>
      <c r="BS37" s="107" t="n">
        <v>11787</v>
      </c>
      <c r="BT37" s="116" t="n">
        <f aca="false">BS37-BR37</f>
        <v>-319</v>
      </c>
      <c r="BU37" s="161" t="n">
        <f aca="false">BF37+BG37</f>
        <v>3.513</v>
      </c>
      <c r="BV37" s="108" t="n">
        <v>24</v>
      </c>
      <c r="BW37" s="108" t="n">
        <v>24</v>
      </c>
      <c r="BX37" s="108" t="n">
        <v>17.68</v>
      </c>
      <c r="BY37" s="108" t="n">
        <v>4.35</v>
      </c>
    </row>
    <row r="38" customFormat="false" ht="15" hidden="false" customHeight="false" outlineLevel="0" collapsed="false">
      <c r="A38" s="226"/>
      <c r="B38" s="85" t="n">
        <v>43097</v>
      </c>
      <c r="C38" s="86" t="n">
        <v>60.8</v>
      </c>
      <c r="D38" s="214" t="n">
        <v>0.7</v>
      </c>
      <c r="E38" s="88" t="n">
        <v>72</v>
      </c>
      <c r="F38" s="88" t="n">
        <v>53</v>
      </c>
      <c r="G38" s="89" t="n">
        <v>24</v>
      </c>
      <c r="H38" s="89" t="n">
        <v>0</v>
      </c>
      <c r="I38" s="89" t="n">
        <v>24</v>
      </c>
      <c r="J38" s="89" t="n">
        <v>0</v>
      </c>
      <c r="K38" s="90" t="n">
        <v>0</v>
      </c>
      <c r="L38" s="90" t="n">
        <v>0</v>
      </c>
      <c r="M38" s="90" t="n">
        <v>0</v>
      </c>
      <c r="N38" s="90" t="n">
        <v>0</v>
      </c>
      <c r="O38" s="90" t="n">
        <v>21</v>
      </c>
      <c r="P38" s="90" t="n">
        <v>19</v>
      </c>
      <c r="Q38" s="90" t="n">
        <v>3715</v>
      </c>
      <c r="R38" s="91" t="n">
        <v>3618</v>
      </c>
      <c r="S38" s="91" t="n">
        <v>3552</v>
      </c>
      <c r="T38" s="92" t="n">
        <v>3489</v>
      </c>
      <c r="U38" s="92" t="n">
        <v>3596</v>
      </c>
      <c r="V38" s="89" t="n">
        <v>45</v>
      </c>
      <c r="W38" s="89" t="n">
        <v>0</v>
      </c>
      <c r="X38" s="89" t="n">
        <v>47</v>
      </c>
      <c r="Y38" s="89" t="n">
        <v>0</v>
      </c>
      <c r="Z38" s="89" t="n">
        <v>60</v>
      </c>
      <c r="AA38" s="88" t="n">
        <v>0</v>
      </c>
      <c r="AB38" s="93" t="n">
        <f aca="false">U38-T38+AX38</f>
        <v>107</v>
      </c>
      <c r="AC38" s="94" t="n">
        <f aca="false">T38-S38</f>
        <v>-63</v>
      </c>
      <c r="AD38" s="88" t="n">
        <v>155</v>
      </c>
      <c r="AE38" s="95" t="n">
        <f aca="false">IF(AD38&gt;0, U38/(AD38*24),"no data")</f>
        <v>0.966666666666667</v>
      </c>
      <c r="AF38" s="96" t="n">
        <f aca="false">IF(Q38&gt;0,Q38/24,"no data")</f>
        <v>154.791666666667</v>
      </c>
      <c r="AG38" s="95" t="n">
        <f aca="false">IF(T38&gt;0,(T38/Q38),"no data")</f>
        <v>0.939165545087483</v>
      </c>
      <c r="AH38" s="97" t="n">
        <f aca="false">(1440-((V38*W38)+(X38*Y38)+(Z38*AA38))/(V38+X38+Z38))/1440</f>
        <v>1</v>
      </c>
      <c r="AI38" s="98" t="n">
        <f aca="false">IF(T38&gt;0,(1440-((W38*V38+AR38*AS38)+(Y38*X38+AT38*AU38)+(Z38*AA38+AV38*AW38))/(V38+X38+Z38))/1440,"no data")</f>
        <v>0.990437682748538</v>
      </c>
      <c r="AJ38" s="117" t="n">
        <v>10.9</v>
      </c>
      <c r="AK38" s="121" t="n">
        <v>136.45</v>
      </c>
      <c r="AL38" s="101" t="n">
        <f aca="false">AJ38*AK38</f>
        <v>1487.305</v>
      </c>
      <c r="AM38" s="117" t="n">
        <v>29.671</v>
      </c>
      <c r="AN38" s="119" t="n">
        <v>976</v>
      </c>
      <c r="AO38" s="103" t="n">
        <f aca="false">AM38*AN38</f>
        <v>28958.896</v>
      </c>
      <c r="AP38" s="104" t="n">
        <f aca="false">IF(T38&gt;0,((((AJ38*AK38)+(AM38*AN38))/(T38*1000))*1000000),"no data")</f>
        <v>8726.34021209516</v>
      </c>
      <c r="AQ38" s="101" t="n">
        <f aca="false">R38/24</f>
        <v>150.75</v>
      </c>
      <c r="AR38" s="88" t="n">
        <v>0</v>
      </c>
      <c r="AS38" s="106" t="n">
        <v>0</v>
      </c>
      <c r="AT38" s="106" t="n">
        <v>0</v>
      </c>
      <c r="AU38" s="88" t="n">
        <v>0</v>
      </c>
      <c r="AV38" s="106" t="n">
        <v>13</v>
      </c>
      <c r="AW38" s="88" t="n">
        <v>161</v>
      </c>
      <c r="AX38" s="88" t="n">
        <v>0</v>
      </c>
      <c r="AZ38" s="107" t="n">
        <v>1082</v>
      </c>
      <c r="BA38" s="107" t="n">
        <v>1131</v>
      </c>
      <c r="BB38" s="107" t="n">
        <v>1383</v>
      </c>
      <c r="BC38" s="107" t="n">
        <f aca="false">BA38-AZ38</f>
        <v>49</v>
      </c>
      <c r="BD38" s="107" t="n">
        <f aca="false">AP38</f>
        <v>8726.34021209516</v>
      </c>
      <c r="BE38" s="232" t="n">
        <f aca="false">BB38/24</f>
        <v>57.625</v>
      </c>
      <c r="BF38" s="109" t="n">
        <v>1.691</v>
      </c>
      <c r="BG38" s="110" t="n">
        <v>1.669</v>
      </c>
      <c r="BH38" s="111" t="n">
        <v>28</v>
      </c>
      <c r="BI38" s="112" t="n">
        <v>27.76</v>
      </c>
      <c r="BJ38" s="112" t="n">
        <v>22.65</v>
      </c>
      <c r="BK38" s="112" t="n">
        <v>32.29</v>
      </c>
      <c r="BL38" s="112" t="n">
        <v>1000.08</v>
      </c>
      <c r="BM38" s="111" t="n">
        <v>50.02</v>
      </c>
      <c r="BN38" s="113" t="n">
        <v>0.9369</v>
      </c>
      <c r="BO38" s="108" t="n">
        <v>91.43</v>
      </c>
      <c r="BP38" s="108" t="n">
        <v>84.15</v>
      </c>
      <c r="BQ38" s="39"/>
      <c r="BR38" s="107" t="n">
        <v>12710</v>
      </c>
      <c r="BS38" s="107" t="n">
        <v>12461</v>
      </c>
      <c r="BT38" s="116" t="n">
        <f aca="false">BS38-BR38</f>
        <v>-249</v>
      </c>
      <c r="BU38" s="161" t="n">
        <f aca="false">BF38+BG38</f>
        <v>3.36</v>
      </c>
      <c r="BV38" s="108" t="n">
        <v>24</v>
      </c>
      <c r="BW38" s="108" t="n">
        <v>24</v>
      </c>
      <c r="BX38" s="108" t="n">
        <v>14.6</v>
      </c>
      <c r="BY38" s="108" t="n">
        <v>3.9</v>
      </c>
    </row>
    <row r="39" customFormat="false" ht="15" hidden="false" customHeight="false" outlineLevel="0" collapsed="false">
      <c r="A39" s="226"/>
      <c r="B39" s="85" t="n">
        <v>43098</v>
      </c>
      <c r="C39" s="86" t="n">
        <v>59.3</v>
      </c>
      <c r="D39" s="214" t="n">
        <v>0.62</v>
      </c>
      <c r="E39" s="88" t="n">
        <v>77</v>
      </c>
      <c r="F39" s="88" t="n">
        <v>48</v>
      </c>
      <c r="G39" s="89" t="n">
        <v>24</v>
      </c>
      <c r="H39" s="89" t="n">
        <v>0</v>
      </c>
      <c r="I39" s="89" t="n">
        <v>24</v>
      </c>
      <c r="J39" s="89" t="n">
        <v>0</v>
      </c>
      <c r="K39" s="90" t="n">
        <v>0</v>
      </c>
      <c r="L39" s="90" t="n">
        <v>0</v>
      </c>
      <c r="M39" s="90" t="n">
        <v>0</v>
      </c>
      <c r="N39" s="90" t="n">
        <v>0</v>
      </c>
      <c r="O39" s="90" t="n">
        <v>24</v>
      </c>
      <c r="P39" s="90" t="n">
        <v>0</v>
      </c>
      <c r="Q39" s="90" t="n">
        <v>3713</v>
      </c>
      <c r="R39" s="91" t="n">
        <v>3615</v>
      </c>
      <c r="S39" s="91" t="n">
        <v>3615</v>
      </c>
      <c r="T39" s="92" t="n">
        <v>3541</v>
      </c>
      <c r="U39" s="92" t="n">
        <v>3650</v>
      </c>
      <c r="V39" s="89" t="n">
        <v>44</v>
      </c>
      <c r="W39" s="89" t="n">
        <v>0</v>
      </c>
      <c r="X39" s="89" t="n">
        <v>48</v>
      </c>
      <c r="Y39" s="89" t="n">
        <v>0</v>
      </c>
      <c r="Z39" s="89" t="n">
        <v>60</v>
      </c>
      <c r="AA39" s="88" t="n">
        <v>0</v>
      </c>
      <c r="AB39" s="93" t="n">
        <f aca="false">U39-T39+AX39</f>
        <v>109</v>
      </c>
      <c r="AC39" s="94" t="n">
        <f aca="false">T39-S39</f>
        <v>-74</v>
      </c>
      <c r="AD39" s="88" t="n">
        <v>156</v>
      </c>
      <c r="AE39" s="95" t="n">
        <f aca="false">IF(AD39&gt;0, U39/(AD39*24),"no data")</f>
        <v>0.974893162393162</v>
      </c>
      <c r="AF39" s="96" t="n">
        <f aca="false">IF(Q39&gt;0,Q39/24,"no data")</f>
        <v>154.708333333333</v>
      </c>
      <c r="AG39" s="95" t="n">
        <f aca="false">IF(T39&gt;0,(T39/Q39),"no data")</f>
        <v>0.953676272555885</v>
      </c>
      <c r="AH39" s="97" t="n">
        <f aca="false">(1440-((V39*W39)+(X39*Y39)+(Z39*AA39))/(V39+X39+Z39))/1440</f>
        <v>1</v>
      </c>
      <c r="AI39" s="98" t="n">
        <f aca="false">IF(T39&gt;0,(1440-((W39*V39+AR39*AS39)+(Y39*X39+AT39*AU39)+(Z39*AA39+AV39*AW39))/(V39+X39+Z39))/1440,"no data")</f>
        <v>1</v>
      </c>
      <c r="AJ39" s="117" t="n">
        <v>10.91</v>
      </c>
      <c r="AK39" s="121" t="n">
        <v>137.58</v>
      </c>
      <c r="AL39" s="101" t="n">
        <f aca="false">AJ39*AK39</f>
        <v>1500.9978</v>
      </c>
      <c r="AM39" s="117" t="n">
        <v>30.358</v>
      </c>
      <c r="AN39" s="119" t="n">
        <v>966</v>
      </c>
      <c r="AO39" s="103" t="n">
        <f aca="false">AM39*AN39</f>
        <v>29325.828</v>
      </c>
      <c r="AP39" s="104" t="n">
        <f aca="false">IF(T39&gt;0,((((AJ39*AK39)+(AM39*AN39))/(T39*1000))*1000000),"no data")</f>
        <v>8705.68364868681</v>
      </c>
      <c r="AQ39" s="101" t="n">
        <f aca="false">R39/24</f>
        <v>150.625</v>
      </c>
      <c r="AR39" s="88" t="n">
        <v>0</v>
      </c>
      <c r="AS39" s="106" t="n">
        <v>0</v>
      </c>
      <c r="AT39" s="106" t="n">
        <v>0</v>
      </c>
      <c r="AU39" s="88" t="n">
        <v>0</v>
      </c>
      <c r="AV39" s="106" t="n">
        <v>0</v>
      </c>
      <c r="AW39" s="88" t="n">
        <v>0</v>
      </c>
      <c r="AX39" s="88" t="n">
        <v>0</v>
      </c>
      <c r="AZ39" s="107" t="n">
        <v>1062</v>
      </c>
      <c r="BA39" s="107" t="n">
        <v>1155</v>
      </c>
      <c r="BB39" s="107" t="n">
        <v>1433</v>
      </c>
      <c r="BC39" s="107" t="n">
        <f aca="false">BA39-AZ39</f>
        <v>93</v>
      </c>
      <c r="BD39" s="107" t="n">
        <f aca="false">AP39</f>
        <v>8705.68364868681</v>
      </c>
      <c r="BE39" s="232" t="n">
        <f aca="false">BB39/24</f>
        <v>59.7083333333333</v>
      </c>
      <c r="BF39" s="109" t="n">
        <v>1.935</v>
      </c>
      <c r="BG39" s="110" t="n">
        <v>1.937</v>
      </c>
      <c r="BH39" s="111" t="n">
        <v>28</v>
      </c>
      <c r="BI39" s="112" t="n">
        <v>27.77</v>
      </c>
      <c r="BJ39" s="112" t="n">
        <v>23.38</v>
      </c>
      <c r="BK39" s="112" t="n">
        <v>32.54</v>
      </c>
      <c r="BL39" s="112" t="n">
        <v>1000.7</v>
      </c>
      <c r="BM39" s="111" t="n">
        <v>50.06</v>
      </c>
      <c r="BN39" s="113" t="n">
        <v>0.9364</v>
      </c>
      <c r="BO39" s="108" t="n">
        <v>87.76</v>
      </c>
      <c r="BP39" s="108" t="n">
        <v>83.99</v>
      </c>
      <c r="BQ39" s="39"/>
      <c r="BR39" s="107" t="n">
        <v>13108</v>
      </c>
      <c r="BS39" s="107" t="n">
        <v>12513</v>
      </c>
      <c r="BT39" s="116" t="n">
        <f aca="false">BS39-BR39</f>
        <v>-595</v>
      </c>
      <c r="BU39" s="161" t="n">
        <f aca="false">BF39+BG39</f>
        <v>3.872</v>
      </c>
      <c r="BV39" s="108" t="n">
        <v>24</v>
      </c>
      <c r="BW39" s="108" t="n">
        <v>24</v>
      </c>
      <c r="BX39" s="108" t="n">
        <v>8.9</v>
      </c>
      <c r="BY39" s="108" t="n">
        <v>5.6</v>
      </c>
    </row>
    <row r="40" customFormat="false" ht="15" hidden="false" customHeight="false" outlineLevel="0" collapsed="false">
      <c r="A40" s="226"/>
      <c r="B40" s="85" t="n">
        <v>43099</v>
      </c>
      <c r="C40" s="86" t="n">
        <v>58.7</v>
      </c>
      <c r="D40" s="214" t="n">
        <v>0.581</v>
      </c>
      <c r="E40" s="88" t="n">
        <v>77</v>
      </c>
      <c r="F40" s="88" t="n">
        <v>47</v>
      </c>
      <c r="G40" s="89" t="n">
        <v>24</v>
      </c>
      <c r="H40" s="89" t="n">
        <v>0</v>
      </c>
      <c r="I40" s="89" t="n">
        <v>24</v>
      </c>
      <c r="J40" s="89" t="n">
        <v>0</v>
      </c>
      <c r="K40" s="90" t="n">
        <v>0</v>
      </c>
      <c r="L40" s="90" t="n">
        <v>0</v>
      </c>
      <c r="M40" s="90" t="n">
        <v>0</v>
      </c>
      <c r="N40" s="90" t="n">
        <v>0</v>
      </c>
      <c r="O40" s="90" t="n">
        <v>24</v>
      </c>
      <c r="P40" s="90" t="n">
        <v>0</v>
      </c>
      <c r="Q40" s="90" t="n">
        <v>3714</v>
      </c>
      <c r="R40" s="91" t="n">
        <v>3609</v>
      </c>
      <c r="S40" s="91" t="n">
        <v>3609</v>
      </c>
      <c r="T40" s="92" t="n">
        <v>3535</v>
      </c>
      <c r="U40" s="92" t="n">
        <v>3641</v>
      </c>
      <c r="V40" s="89" t="n">
        <v>44</v>
      </c>
      <c r="W40" s="89" t="n">
        <v>0</v>
      </c>
      <c r="X40" s="89" t="n">
        <v>48</v>
      </c>
      <c r="Y40" s="89" t="n">
        <v>0</v>
      </c>
      <c r="Z40" s="89" t="n">
        <v>60</v>
      </c>
      <c r="AA40" s="88" t="n">
        <v>0</v>
      </c>
      <c r="AB40" s="93" t="n">
        <f aca="false">U40-T40+AX40</f>
        <v>106</v>
      </c>
      <c r="AC40" s="94" t="n">
        <f aca="false">T40-S40</f>
        <v>-74</v>
      </c>
      <c r="AD40" s="88" t="n">
        <v>158</v>
      </c>
      <c r="AE40" s="95" t="n">
        <f aca="false">IF(AD40&gt;0, U40/(AD40*24),"no data")</f>
        <v>0.960179324894515</v>
      </c>
      <c r="AF40" s="96" t="n">
        <f aca="false">IF(Q40&gt;0,Q40/24,"no data")</f>
        <v>154.75</v>
      </c>
      <c r="AG40" s="95" t="n">
        <f aca="false">IF(T40&gt;0,(T40/Q40),"no data")</f>
        <v>0.951803984921917</v>
      </c>
      <c r="AH40" s="97" t="n">
        <f aca="false">(1440-((V40*W40)+(X40*Y40)+(Z40*AA40))/(V40+X40+Z40))/1440</f>
        <v>1</v>
      </c>
      <c r="AI40" s="98" t="n">
        <f aca="false">IF(T40&gt;0,(1440-((W40*V40+AR40*AS40)+(Y40*X40+AT40*AU40)+(Z40*AA40+AV40*AW40))/(V40+X40+Z40))/1440,"no data")</f>
        <v>1</v>
      </c>
      <c r="AJ40" s="117" t="n">
        <v>10.905</v>
      </c>
      <c r="AK40" s="121" t="n">
        <v>138.98</v>
      </c>
      <c r="AL40" s="101" t="n">
        <f aca="false">AJ40*AK40</f>
        <v>1515.5769</v>
      </c>
      <c r="AM40" s="117" t="n">
        <v>30.399</v>
      </c>
      <c r="AN40" s="119" t="n">
        <v>962</v>
      </c>
      <c r="AO40" s="103" t="n">
        <f aca="false">AM40*AN40</f>
        <v>29243.838</v>
      </c>
      <c r="AP40" s="104" t="n">
        <f aca="false">IF(T40&gt;0,((((AJ40*AK40)+(AM40*AN40))/(T40*1000))*1000000),"no data")</f>
        <v>8701.39035360679</v>
      </c>
      <c r="AQ40" s="101" t="n">
        <f aca="false">R40/24</f>
        <v>150.375</v>
      </c>
      <c r="AR40" s="88" t="n">
        <v>0</v>
      </c>
      <c r="AS40" s="106" t="n">
        <v>0</v>
      </c>
      <c r="AT40" s="106" t="n">
        <v>0</v>
      </c>
      <c r="AU40" s="88" t="n">
        <v>0</v>
      </c>
      <c r="AV40" s="106" t="n">
        <v>0</v>
      </c>
      <c r="AW40" s="88" t="n">
        <v>0</v>
      </c>
      <c r="AX40" s="88" t="n">
        <v>0</v>
      </c>
      <c r="AZ40" s="107" t="n">
        <v>1053</v>
      </c>
      <c r="BA40" s="107" t="n">
        <v>1161</v>
      </c>
      <c r="BB40" s="107" t="n">
        <v>1427</v>
      </c>
      <c r="BC40" s="107" t="n">
        <f aca="false">BA40-AZ40</f>
        <v>108</v>
      </c>
      <c r="BD40" s="107" t="n">
        <f aca="false">AP40</f>
        <v>8701.39035360679</v>
      </c>
      <c r="BE40" s="232" t="n">
        <f aca="false">BB40/24</f>
        <v>59.4583333333333</v>
      </c>
      <c r="BF40" s="109" t="n">
        <v>1.926</v>
      </c>
      <c r="BG40" s="110" t="n">
        <v>1.926</v>
      </c>
      <c r="BH40" s="111" t="n">
        <v>28</v>
      </c>
      <c r="BI40" s="112" t="n">
        <v>27.63</v>
      </c>
      <c r="BJ40" s="112" t="n">
        <v>23.66</v>
      </c>
      <c r="BK40" s="112" t="n">
        <v>32.5</v>
      </c>
      <c r="BL40" s="112" t="n">
        <v>1000</v>
      </c>
      <c r="BM40" s="111" t="n">
        <v>50.04</v>
      </c>
      <c r="BN40" s="113" t="n">
        <v>0.9358</v>
      </c>
      <c r="BO40" s="108" t="n">
        <v>92.12</v>
      </c>
      <c r="BP40" s="108" t="n">
        <v>84.03</v>
      </c>
      <c r="BQ40" s="39"/>
      <c r="BR40" s="107" t="n">
        <v>12434</v>
      </c>
      <c r="BS40" s="107" t="n">
        <v>12069</v>
      </c>
      <c r="BT40" s="116" t="n">
        <f aca="false">BS40-BR40</f>
        <v>-365</v>
      </c>
      <c r="BU40" s="161" t="n">
        <f aca="false">BF40+BG40</f>
        <v>3.852</v>
      </c>
      <c r="BV40" s="123" t="n">
        <v>24</v>
      </c>
      <c r="BW40" s="123" t="n">
        <v>24</v>
      </c>
      <c r="BX40" s="123" t="n">
        <v>5.9</v>
      </c>
      <c r="BY40" s="123" t="n">
        <v>6.45</v>
      </c>
    </row>
    <row r="41" customFormat="false" ht="15" hidden="false" customHeight="false" outlineLevel="0" collapsed="false">
      <c r="A41" s="226"/>
      <c r="B41" s="85" t="n">
        <v>43100</v>
      </c>
      <c r="C41" s="86" t="n">
        <v>58</v>
      </c>
      <c r="D41" s="214" t="n">
        <v>0.619</v>
      </c>
      <c r="E41" s="88" t="n">
        <v>73</v>
      </c>
      <c r="F41" s="88" t="n">
        <v>48</v>
      </c>
      <c r="G41" s="89" t="n">
        <v>24</v>
      </c>
      <c r="H41" s="89" t="n">
        <v>0</v>
      </c>
      <c r="I41" s="89" t="n">
        <v>24</v>
      </c>
      <c r="J41" s="89" t="n">
        <v>0</v>
      </c>
      <c r="K41" s="90" t="n">
        <v>0</v>
      </c>
      <c r="L41" s="90" t="n">
        <v>0</v>
      </c>
      <c r="M41" s="90" t="n">
        <v>0</v>
      </c>
      <c r="N41" s="90" t="n">
        <v>0</v>
      </c>
      <c r="O41" s="90" t="n">
        <v>24</v>
      </c>
      <c r="P41" s="90" t="n">
        <v>0</v>
      </c>
      <c r="Q41" s="90" t="n">
        <v>3714</v>
      </c>
      <c r="R41" s="91" t="n">
        <v>3617</v>
      </c>
      <c r="S41" s="91" t="n">
        <v>3617</v>
      </c>
      <c r="T41" s="92" t="n">
        <v>3536</v>
      </c>
      <c r="U41" s="92" t="n">
        <v>3644</v>
      </c>
      <c r="V41" s="89" t="n">
        <v>44</v>
      </c>
      <c r="W41" s="89" t="n">
        <v>0</v>
      </c>
      <c r="X41" s="89" t="n">
        <v>48</v>
      </c>
      <c r="Y41" s="89" t="n">
        <v>0</v>
      </c>
      <c r="Z41" s="89" t="n">
        <v>60</v>
      </c>
      <c r="AA41" s="88" t="n">
        <v>0</v>
      </c>
      <c r="AB41" s="93" t="n">
        <f aca="false">U41-T41+AX41</f>
        <v>108</v>
      </c>
      <c r="AC41" s="94" t="n">
        <f aca="false">T41-S41</f>
        <v>-81</v>
      </c>
      <c r="AD41" s="88" t="n">
        <v>157</v>
      </c>
      <c r="AE41" s="95" t="n">
        <f aca="false">IF(AD41&gt;0, U41/(AD41*24),"no data")</f>
        <v>0.967091295116773</v>
      </c>
      <c r="AF41" s="96" t="n">
        <f aca="false">IF(Q41&gt;0,Q41/24,"no data")</f>
        <v>154.75</v>
      </c>
      <c r="AG41" s="95" t="n">
        <f aca="false">IF(T41&gt;0,(T41/Q41),"no data")</f>
        <v>0.9520732364028</v>
      </c>
      <c r="AH41" s="97" t="n">
        <f aca="false">(1440-((V41*W41)+(X41*Y41)+(Z41*AA41))/(V41+X41+Z41))/1440</f>
        <v>1</v>
      </c>
      <c r="AI41" s="98" t="n">
        <f aca="false">IF(T41&gt;0,(1440-((W41*V41+AR41*AS41)+(Y41*X41+AT41*AU41)+(Z41*AA41+AV41*AW41))/(V41+X41+Z41))/1440,"no data")</f>
        <v>1</v>
      </c>
      <c r="AJ41" s="117" t="n">
        <v>11.004</v>
      </c>
      <c r="AK41" s="121" t="n">
        <v>137.44</v>
      </c>
      <c r="AL41" s="101" t="n">
        <f aca="false">AJ41*AK41</f>
        <v>1512.38976</v>
      </c>
      <c r="AM41" s="117" t="n">
        <v>30.052</v>
      </c>
      <c r="AN41" s="119" t="n">
        <v>968</v>
      </c>
      <c r="AO41" s="103" t="n">
        <f aca="false">AM41*AN41</f>
        <v>29090.336</v>
      </c>
      <c r="AP41" s="104" t="n">
        <f aca="false">IF(T41&gt;0,((((AJ41*AK41)+(AM41*AN41))/(T41*1000))*1000000),"no data")</f>
        <v>8654.61701357466</v>
      </c>
      <c r="AQ41" s="101" t="n">
        <f aca="false">R41/24</f>
        <v>150.708333333333</v>
      </c>
      <c r="AR41" s="88" t="n">
        <v>0</v>
      </c>
      <c r="AS41" s="106" t="n">
        <v>0</v>
      </c>
      <c r="AT41" s="106" t="n">
        <v>0</v>
      </c>
      <c r="AU41" s="88" t="n">
        <v>0</v>
      </c>
      <c r="AV41" s="106" t="n">
        <v>0</v>
      </c>
      <c r="AW41" s="88" t="n">
        <v>0</v>
      </c>
      <c r="AX41" s="88" t="n">
        <v>0</v>
      </c>
      <c r="AZ41" s="107" t="n">
        <v>1061</v>
      </c>
      <c r="BA41" s="107" t="n">
        <v>1158</v>
      </c>
      <c r="BB41" s="107" t="n">
        <v>1425</v>
      </c>
      <c r="BC41" s="107" t="n">
        <f aca="false">BA41-AZ41</f>
        <v>97</v>
      </c>
      <c r="BD41" s="107" t="n">
        <f aca="false">AP41</f>
        <v>8654.61701357466</v>
      </c>
      <c r="BE41" s="232" t="n">
        <f aca="false">BB41/24</f>
        <v>59.375</v>
      </c>
      <c r="BF41" s="109" t="n">
        <v>1.901</v>
      </c>
      <c r="BG41" s="110" t="n">
        <v>1.891</v>
      </c>
      <c r="BH41" s="111" t="n">
        <v>28</v>
      </c>
      <c r="BI41" s="112" t="n">
        <v>27.54</v>
      </c>
      <c r="BJ41" s="112" t="n">
        <v>23.23</v>
      </c>
      <c r="BK41" s="112" t="n">
        <v>32.67</v>
      </c>
      <c r="BL41" s="112" t="n">
        <v>999.5</v>
      </c>
      <c r="BM41" s="111" t="n">
        <v>50.07</v>
      </c>
      <c r="BN41" s="113" t="n">
        <v>0.9364</v>
      </c>
      <c r="BO41" s="108" t="n">
        <v>87.31</v>
      </c>
      <c r="BP41" s="108" t="n">
        <v>84.1</v>
      </c>
      <c r="BQ41" s="39"/>
      <c r="BR41" s="107" t="n">
        <v>12205</v>
      </c>
      <c r="BS41" s="107" t="n">
        <v>11742</v>
      </c>
      <c r="BT41" s="116" t="n">
        <f aca="false">BS41-BR41</f>
        <v>-463</v>
      </c>
      <c r="BU41" s="161" t="n">
        <f aca="false">BF41+BG41</f>
        <v>3.792</v>
      </c>
      <c r="BV41" s="123" t="n">
        <v>24</v>
      </c>
      <c r="BW41" s="123" t="n">
        <v>24</v>
      </c>
      <c r="BX41" s="123" t="n">
        <v>8.28</v>
      </c>
      <c r="BY41" s="123" t="n">
        <v>5.47</v>
      </c>
    </row>
    <row r="42" customFormat="false" ht="15" hidden="false" customHeight="false" outlineLevel="0" collapsed="false">
      <c r="A42" s="522"/>
      <c r="B42" s="523" t="s">
        <v>149</v>
      </c>
      <c r="C42" s="403" t="n">
        <f aca="false">AVERAGE(C11:C41)</f>
        <v>59.9112903225806</v>
      </c>
      <c r="D42" s="404" t="n">
        <f aca="false">AVERAGE(D11:D41)</f>
        <v>0.629280645161291</v>
      </c>
      <c r="E42" s="403" t="n">
        <f aca="false">AVERAGE(E11:E41)</f>
        <v>73.4193548387097</v>
      </c>
      <c r="F42" s="403" t="n">
        <f aca="false">AVERAGE(F11:F41)</f>
        <v>49.8064516129032</v>
      </c>
      <c r="G42" s="403" t="n">
        <f aca="false">SUM(G11:G41)+(INT(SUM(H11:H41)/60))</f>
        <v>194</v>
      </c>
      <c r="H42" s="403" t="n">
        <f aca="false">SUM(H11:H41)-(INT(SUM(H11:H41)/60)*60)</f>
        <v>7</v>
      </c>
      <c r="I42" s="403" t="n">
        <f aca="false">SUM(I11:J41)+(INT(SUM(J11:J41)/60))</f>
        <v>648</v>
      </c>
      <c r="J42" s="403" t="n">
        <f aca="false">SUM(J11:J41)-(INT(SUM(J11:J41)/60)*60)</f>
        <v>7</v>
      </c>
      <c r="K42" s="403" t="n">
        <f aca="false">SUM(K11:K41)-(INT(SUM(K11:K41)/60)*60)</f>
        <v>0</v>
      </c>
      <c r="L42" s="403" t="n">
        <f aca="false">SUM(L11:L41)-(INT(SUM(L11:L41)/60)*60)</f>
        <v>0</v>
      </c>
      <c r="M42" s="403" t="n">
        <f aca="false">SUM(M11:M41)-(INT(SUM(M11:M41)/60)*60)</f>
        <v>0</v>
      </c>
      <c r="N42" s="403" t="n">
        <f aca="false">SUM(N11:N41)-(INT(SUM(N11:N41)/60)*60)</f>
        <v>0</v>
      </c>
      <c r="O42" s="403" t="n">
        <f aca="false">SUM(O11:O41)-(INT(SUM(O11:O41)/60)*60)</f>
        <v>35</v>
      </c>
      <c r="P42" s="403" t="n">
        <f aca="false">SUM(P11:P41)-(INT(SUM(P11:P41)/60)*60)</f>
        <v>52</v>
      </c>
      <c r="Q42" s="405" t="n">
        <f aca="false">SUM(Q11:Q41)</f>
        <v>115025</v>
      </c>
      <c r="R42" s="405" t="n">
        <f aca="false">SUM(R11:R41)</f>
        <v>91361</v>
      </c>
      <c r="S42" s="405" t="n">
        <f aca="false">SUM(S11:S41)</f>
        <v>91131</v>
      </c>
      <c r="T42" s="524" t="n">
        <v>47673.08</v>
      </c>
      <c r="U42" s="405" t="n">
        <f aca="false">SUM(U11:U41)</f>
        <v>49192</v>
      </c>
      <c r="V42" s="408" t="n">
        <f aca="false">AVERAGE(V11:V41)</f>
        <v>45.2258064516129</v>
      </c>
      <c r="W42" s="408" t="n">
        <f aca="false">SUM(W11:W41)</f>
        <v>32884</v>
      </c>
      <c r="X42" s="408" t="n">
        <f aca="false">AVERAGE(X11:X41)</f>
        <v>48.9677419354839</v>
      </c>
      <c r="Y42" s="408" t="n">
        <f aca="false">SUM(Y11:Y41)</f>
        <v>16556</v>
      </c>
      <c r="Z42" s="408" t="n">
        <f aca="false">AVERAGE(Z11:Z41)</f>
        <v>60</v>
      </c>
      <c r="AA42" s="408" t="n">
        <f aca="false">SUM(AA11:AA41)</f>
        <v>16925</v>
      </c>
      <c r="AB42" s="409" t="n">
        <f aca="false">U42-T42+AX42</f>
        <v>1667.92</v>
      </c>
      <c r="AC42" s="406" t="n">
        <f aca="false">(SUM($AC$11:$AC$41))</f>
        <v>-43555</v>
      </c>
      <c r="AD42" s="406" t="n">
        <f aca="false">AVERAGE(AD11:AD41)</f>
        <v>78.7741935483871</v>
      </c>
      <c r="AE42" s="410" t="n">
        <f aca="false">AVERAGE(AE11:AE41)</f>
        <v>0.814428722945388</v>
      </c>
      <c r="AF42" s="411" t="n">
        <f aca="false">AVERAGE(AF11:AF41)</f>
        <v>154.603494623656</v>
      </c>
      <c r="AG42" s="410" t="n">
        <f aca="false">AVERAGE(AG11:AG41)</f>
        <v>0.582657681391719</v>
      </c>
      <c r="AH42" s="410" t="n">
        <f aca="false">AVERAGE(AH11:AH41)</f>
        <v>0.51840669933695</v>
      </c>
      <c r="AI42" s="410" t="n">
        <f aca="false">AVERAGE(AI11:AI41)</f>
        <v>0.606719192604846</v>
      </c>
      <c r="AJ42" s="412" t="n">
        <f aca="false">SUM(AJ11:AJ41)</f>
        <v>216.431</v>
      </c>
      <c r="AK42" s="412" t="n">
        <f aca="false">AVERAGE(AK11:AK41)</f>
        <v>97.6422580645161</v>
      </c>
      <c r="AL42" s="412" t="n">
        <f aca="false">SUM(AL11:AL41)</f>
        <v>29642.44562</v>
      </c>
      <c r="AM42" s="412" t="n">
        <f aca="false">SUM(AM11:AM41)</f>
        <v>403.963</v>
      </c>
      <c r="AN42" s="412" t="n">
        <f aca="false">AVERAGE(AN11:AN41)</f>
        <v>677.124838709677</v>
      </c>
      <c r="AO42" s="411" t="n">
        <f aca="false">SUM(AO11:AO41)</f>
        <v>386098.05355</v>
      </c>
      <c r="AP42" s="414" t="n">
        <f aca="false">((AL42+AO42))/(T42*1000)*1000000</f>
        <v>8720.65532938086</v>
      </c>
      <c r="AQ42" s="565" t="n">
        <f aca="false">AVERAGE(AQ11:AQ41)</f>
        <v>122.797043010753</v>
      </c>
      <c r="AR42" s="416" t="n">
        <f aca="false">SUM(AR11:AR41)</f>
        <v>72</v>
      </c>
      <c r="AS42" s="416" t="n">
        <f aca="false">SUM(AS11:AS41)</f>
        <v>109</v>
      </c>
      <c r="AT42" s="416" t="n">
        <f aca="false">SUM(AT11:AT41)</f>
        <v>106</v>
      </c>
      <c r="AU42" s="416" t="n">
        <f aca="false">SUM(AU11:AU41)</f>
        <v>438</v>
      </c>
      <c r="AV42" s="416" t="n">
        <f aca="false">SUM(AV11:AV41)</f>
        <v>568</v>
      </c>
      <c r="AW42" s="416" t="n">
        <f aca="false">SUM(AW11:AW41)</f>
        <v>18243</v>
      </c>
      <c r="AX42" s="416" t="n">
        <f aca="false">SUM(AX11:AX41)</f>
        <v>149</v>
      </c>
      <c r="AZ42" s="416" t="n">
        <f aca="false">SUM(AZ11:AZ41)</f>
        <v>8749</v>
      </c>
      <c r="BA42" s="416" t="n">
        <f aca="false">SUM(BA11:BA41)</f>
        <v>22696</v>
      </c>
      <c r="BB42" s="416" t="n">
        <f aca="false">SUM(BB11:BB41)</f>
        <v>17747</v>
      </c>
      <c r="BC42" s="5" t="n">
        <f aca="false">(BA42-AZ42)</f>
        <v>13947</v>
      </c>
      <c r="BD42" s="526" t="n">
        <f aca="false">AP42</f>
        <v>8720.65532938086</v>
      </c>
      <c r="BE42" s="526" t="n">
        <f aca="false">SUM(BE11:BE41)</f>
        <v>739.458333333334</v>
      </c>
      <c r="BF42" s="526" t="n">
        <f aca="false">SUM(BF11:BF41)</f>
        <v>13.861</v>
      </c>
      <c r="BG42" s="526" t="n">
        <f aca="false">SUM(BG11:BG41)</f>
        <v>24.556</v>
      </c>
      <c r="BH42" s="526" t="n">
        <f aca="false">AVERAGE(BH11:BH41)</f>
        <v>9.03225806451613</v>
      </c>
      <c r="BI42" s="526" t="n">
        <f aca="false">AVERAGE(BI11:BI41)</f>
        <v>7.40774193548387</v>
      </c>
      <c r="BJ42" s="526" t="n">
        <f aca="false">AVERAGE(BJ11:BJ41)</f>
        <v>15.7767741935484</v>
      </c>
      <c r="BK42" s="526" t="n">
        <f aca="false">AVERAGE(BK11:BK41)</f>
        <v>21.5177419354839</v>
      </c>
      <c r="BL42" s="526" t="n">
        <f aca="false">AVERAGE(BL11:BL41)</f>
        <v>1000.16806451613</v>
      </c>
      <c r="BM42" s="526" t="n">
        <f aca="false">AVERAGE(BM11:BM41)</f>
        <v>50.0467741935484</v>
      </c>
      <c r="BN42" s="526" t="n">
        <f aca="false">AVERAGE(BN11:BN41)</f>
        <v>0.664470967741935</v>
      </c>
      <c r="BO42" s="526" t="n">
        <f aca="false">AVERAGE(BO11:BO41)</f>
        <v>29.4254838709677</v>
      </c>
      <c r="BP42" s="526" t="n">
        <f aca="false">AVERAGE(BP11:BP41)</f>
        <v>57.4838709677419</v>
      </c>
      <c r="BQ42" s="39"/>
      <c r="BR42" s="526" t="n">
        <f aca="false">AVERAGE(BR11:BR41)</f>
        <v>4032.51612903226</v>
      </c>
      <c r="BS42" s="526" t="n">
        <f aca="false">AVERAGE(BS11:BS41)</f>
        <v>8138.32258064516</v>
      </c>
      <c r="BT42" s="116" t="n">
        <f aca="false">BS42-BR42</f>
        <v>4105.8064516129</v>
      </c>
      <c r="BU42" s="421" t="n">
        <f aca="false">SUM(BU11:BU41)</f>
        <v>38.417</v>
      </c>
      <c r="BV42" s="421" t="n">
        <f aca="false">SUM(BV11:BV41)</f>
        <v>187.086666666667</v>
      </c>
      <c r="BW42" s="421" t="n">
        <f aca="false">SUM(BW11:BW41)</f>
        <v>458.953333333333</v>
      </c>
      <c r="BX42" s="421" t="n">
        <f aca="false">SUM(BX11:BX41)</f>
        <v>105.37</v>
      </c>
      <c r="BY42" s="421" t="n">
        <f aca="false">SUM(BY11:BY41)</f>
        <v>80.76</v>
      </c>
    </row>
    <row r="43" customFormat="false" ht="15.75" hidden="false" customHeight="false" outlineLevel="0" collapsed="false">
      <c r="A43" s="529"/>
      <c r="B43" s="426" t="s">
        <v>150</v>
      </c>
      <c r="C43" s="427" t="s">
        <v>151</v>
      </c>
      <c r="D43" s="428" t="s">
        <v>152</v>
      </c>
      <c r="E43" s="429" t="s">
        <v>153</v>
      </c>
      <c r="F43" s="429" t="s">
        <v>154</v>
      </c>
      <c r="G43" s="429" t="s">
        <v>83</v>
      </c>
      <c r="H43" s="429" t="s">
        <v>84</v>
      </c>
      <c r="I43" s="429" t="s">
        <v>83</v>
      </c>
      <c r="J43" s="429" t="s">
        <v>84</v>
      </c>
      <c r="K43" s="429" t="s">
        <v>83</v>
      </c>
      <c r="L43" s="429" t="s">
        <v>84</v>
      </c>
      <c r="M43" s="429" t="s">
        <v>83</v>
      </c>
      <c r="N43" s="429" t="s">
        <v>84</v>
      </c>
      <c r="O43" s="430" t="s">
        <v>155</v>
      </c>
      <c r="P43" s="430" t="s">
        <v>156</v>
      </c>
      <c r="Q43" s="430" t="s">
        <v>157</v>
      </c>
      <c r="R43" s="430" t="s">
        <v>157</v>
      </c>
      <c r="S43" s="430" t="s">
        <v>157</v>
      </c>
      <c r="T43" s="430" t="s">
        <v>157</v>
      </c>
      <c r="U43" s="430" t="s">
        <v>157</v>
      </c>
      <c r="V43" s="430" t="s">
        <v>158</v>
      </c>
      <c r="W43" s="430" t="s">
        <v>159</v>
      </c>
      <c r="X43" s="430" t="s">
        <v>160</v>
      </c>
      <c r="Y43" s="430" t="s">
        <v>159</v>
      </c>
      <c r="Z43" s="430" t="s">
        <v>160</v>
      </c>
      <c r="AA43" s="430" t="s">
        <v>159</v>
      </c>
      <c r="AB43" s="430" t="s">
        <v>161</v>
      </c>
      <c r="AC43" s="430" t="s">
        <v>162</v>
      </c>
      <c r="AD43" s="430" t="s">
        <v>163</v>
      </c>
      <c r="AE43" s="430" t="s">
        <v>164</v>
      </c>
      <c r="AF43" s="430" t="s">
        <v>165</v>
      </c>
      <c r="AG43" s="430" t="s">
        <v>165</v>
      </c>
      <c r="AH43" s="430"/>
      <c r="AI43" s="430" t="s">
        <v>165</v>
      </c>
      <c r="AJ43" s="430" t="s">
        <v>166</v>
      </c>
      <c r="AK43" s="430" t="s">
        <v>165</v>
      </c>
      <c r="AL43" s="430"/>
      <c r="AM43" s="430" t="s">
        <v>166</v>
      </c>
      <c r="AN43" s="430" t="s">
        <v>165</v>
      </c>
      <c r="AO43" s="431"/>
      <c r="AP43" s="432" t="s">
        <v>165</v>
      </c>
      <c r="AQ43" s="530"/>
      <c r="AX43" s="402" t="s">
        <v>166</v>
      </c>
      <c r="BD43" s="435" t="str">
        <f aca="false">AP43</f>
        <v>Avg.</v>
      </c>
      <c r="BR43" s="5"/>
      <c r="BS43" s="5"/>
      <c r="BT43" s="5"/>
      <c r="BX43" s="186"/>
      <c r="BY43" s="421" t="n">
        <f aca="false">SUM(BY10:BY39)</f>
        <v>78.49</v>
      </c>
    </row>
    <row r="44" customFormat="false" ht="15.75" hidden="false" customHeight="false" outlineLevel="0" collapsed="false">
      <c r="B44" s="531"/>
      <c r="C44" s="531"/>
      <c r="D44" s="531"/>
      <c r="E44" s="531"/>
      <c r="F44" s="531"/>
      <c r="G44" s="531"/>
      <c r="H44" s="531"/>
      <c r="I44" s="531"/>
      <c r="J44" s="531"/>
      <c r="K44" s="531"/>
      <c r="L44" s="531"/>
      <c r="M44" s="531"/>
      <c r="N44" s="531"/>
      <c r="O44" s="531"/>
      <c r="P44" s="531"/>
      <c r="Q44" s="531"/>
      <c r="R44" s="531"/>
      <c r="S44" s="531"/>
      <c r="T44" s="531"/>
      <c r="U44" s="531"/>
      <c r="V44" s="531"/>
      <c r="W44" s="531"/>
      <c r="X44" s="531"/>
      <c r="Y44" s="531"/>
      <c r="Z44" s="531"/>
      <c r="AA44" s="531"/>
      <c r="AB44" s="531"/>
      <c r="AC44" s="531"/>
      <c r="AD44" s="531"/>
      <c r="AE44" s="531"/>
      <c r="AF44" s="531"/>
      <c r="AG44" s="531"/>
      <c r="AH44" s="531"/>
      <c r="AI44" s="531"/>
      <c r="AJ44" s="531"/>
      <c r="AK44" s="531"/>
      <c r="AL44" s="439"/>
      <c r="AP44" s="186"/>
      <c r="AZ44" s="441"/>
      <c r="BA44" s="441"/>
      <c r="BB44" s="441"/>
      <c r="BC44" s="5"/>
      <c r="BR44" s="5"/>
      <c r="BS44" s="5"/>
      <c r="BT44" s="5"/>
      <c r="BV44" s="566"/>
      <c r="BX44" s="186"/>
      <c r="BY44" s="186"/>
    </row>
    <row r="45" customFormat="false" ht="60.75" hidden="false" customHeight="true" outlineLevel="0" collapsed="false">
      <c r="B45" s="443" t="s">
        <v>167</v>
      </c>
      <c r="C45" s="443" t="s">
        <v>168</v>
      </c>
      <c r="D45" s="443" t="s">
        <v>169</v>
      </c>
      <c r="E45" s="443" t="s">
        <v>170</v>
      </c>
      <c r="F45" s="443"/>
      <c r="G45" s="443" t="s">
        <v>171</v>
      </c>
      <c r="H45" s="443"/>
      <c r="I45" s="443" t="s">
        <v>172</v>
      </c>
      <c r="J45" s="443"/>
      <c r="K45" s="443" t="s">
        <v>173</v>
      </c>
      <c r="L45" s="443"/>
      <c r="M45" s="443" t="s">
        <v>174</v>
      </c>
      <c r="N45" s="443"/>
      <c r="O45" s="443" t="s">
        <v>175</v>
      </c>
      <c r="P45" s="443"/>
      <c r="Q45" s="444" t="s">
        <v>176</v>
      </c>
      <c r="R45" s="445" t="s">
        <v>177</v>
      </c>
      <c r="S45" s="446" t="s">
        <v>178</v>
      </c>
      <c r="T45" s="443" t="s">
        <v>19</v>
      </c>
      <c r="U45" s="446" t="s">
        <v>20</v>
      </c>
      <c r="V45" s="443" t="s">
        <v>179</v>
      </c>
      <c r="W45" s="443" t="s">
        <v>22</v>
      </c>
      <c r="X45" s="443" t="s">
        <v>180</v>
      </c>
      <c r="Y45" s="443" t="s">
        <v>24</v>
      </c>
      <c r="Z45" s="443" t="s">
        <v>26</v>
      </c>
      <c r="AA45" s="443" t="s">
        <v>25</v>
      </c>
      <c r="AB45" s="445" t="s">
        <v>27</v>
      </c>
      <c r="AC45" s="448" t="s">
        <v>144</v>
      </c>
      <c r="AD45" s="449" t="s">
        <v>29</v>
      </c>
      <c r="AE45" s="449" t="s">
        <v>30</v>
      </c>
      <c r="AF45" s="449" t="s">
        <v>181</v>
      </c>
      <c r="AG45" s="450" t="s">
        <v>237</v>
      </c>
      <c r="AH45" s="450" t="s">
        <v>33</v>
      </c>
      <c r="AI45" s="451" t="s">
        <v>34</v>
      </c>
      <c r="AJ45" s="446" t="s">
        <v>182</v>
      </c>
      <c r="AK45" s="452" t="s">
        <v>145</v>
      </c>
      <c r="AL45" s="452" t="s">
        <v>146</v>
      </c>
      <c r="AM45" s="446" t="s">
        <v>183</v>
      </c>
      <c r="AN45" s="452" t="s">
        <v>184</v>
      </c>
      <c r="AO45" s="452" t="s">
        <v>40</v>
      </c>
      <c r="AP45" s="451" t="s">
        <v>185</v>
      </c>
      <c r="AQ45" s="532"/>
      <c r="AY45" s="440"/>
      <c r="AZ45" s="441"/>
      <c r="BA45" s="441"/>
      <c r="BB45" s="441"/>
      <c r="BC45" s="194" t="n">
        <f aca="false">AVERAGE(BC28:BC31)</f>
        <v>206.5</v>
      </c>
      <c r="BR45" s="5"/>
      <c r="BS45" s="5"/>
      <c r="BT45" s="5"/>
      <c r="BX45" s="186"/>
      <c r="BY45" s="186"/>
    </row>
    <row r="46" customFormat="false" ht="15" hidden="false" customHeight="false" outlineLevel="0" collapsed="false">
      <c r="B46" s="533" t="s">
        <v>135</v>
      </c>
      <c r="C46" s="534" t="n">
        <f aca="false">IF(C6=0,"no data",AVERAGE(C6:C12))</f>
        <v>65.3185714285714</v>
      </c>
      <c r="D46" s="535" t="n">
        <f aca="false">IF(D6=0,"no data",AVERAGE(D6:D12))</f>
        <v>0.581914285714286</v>
      </c>
      <c r="E46" s="534" t="n">
        <f aca="false">IF(E6=0,"no data",AVERAGE(E6:E12))</f>
        <v>81</v>
      </c>
      <c r="F46" s="534" t="n">
        <f aca="false">IF(F6=0,"no data",AVERAGE(F6:F12))</f>
        <v>55</v>
      </c>
      <c r="G46" s="534" t="n">
        <f aca="false">SUM(G6:G12)+INT(SUM(H6:H12)/60)</f>
        <v>91</v>
      </c>
      <c r="H46" s="534" t="n">
        <f aca="false">SUM(H6:H12)-INT(SUM(H6:H12)/60)*60</f>
        <v>25</v>
      </c>
      <c r="I46" s="534" t="n">
        <f aca="false">SUM(I6:I12)+INT(SUM(J6:J12)/60)</f>
        <v>95</v>
      </c>
      <c r="J46" s="534" t="n">
        <f aca="false">SUM(J6:J12)-INT(SUM(J6:J12)/60)*60</f>
        <v>44</v>
      </c>
      <c r="K46" s="534" t="n">
        <f aca="false">SUM(K6:K12)+INT(SUM(L6:L12)/60)</f>
        <v>19</v>
      </c>
      <c r="L46" s="534" t="n">
        <f aca="false">SUM(L6:L12)-INT(SUM(L6:L12)/60)*60</f>
        <v>9</v>
      </c>
      <c r="M46" s="534" t="n">
        <f aca="false">SUM(M6:M12)+INT(SUM(N6:N12)/60)</f>
        <v>17</v>
      </c>
      <c r="N46" s="534" t="n">
        <f aca="false">SUM(N6:N12)-INT(SUM(N6:N12)/60)*60</f>
        <v>24</v>
      </c>
      <c r="O46" s="534" t="n">
        <f aca="false">SUM(O6:O12)+INT(SUM(P6:P12)/60)</f>
        <v>65</v>
      </c>
      <c r="P46" s="534" t="n">
        <f aca="false">SUM(P6:P12)-INT(SUM(P6:P12)/60)*60</f>
        <v>28</v>
      </c>
      <c r="Q46" s="536" t="n">
        <f aca="false">IF(Q6=0,"no data", AVERAGE(Q6:Q12))</f>
        <v>3693.85714285714</v>
      </c>
      <c r="R46" s="536" t="n">
        <f aca="false">IF(R6=0,"no data", AVERAGE(R6:R12))</f>
        <v>3587.14285714286</v>
      </c>
      <c r="S46" s="536" t="n">
        <f aca="false">IF(S6=0,"no data", AVERAGE(S6:S12))</f>
        <v>3559.14285714286</v>
      </c>
      <c r="T46" s="536" t="n">
        <f aca="false">IF(T6=0,"no data", AVERAGE(T6:T12))</f>
        <v>1965.42857142857</v>
      </c>
      <c r="U46" s="536" t="n">
        <f aca="false">IF(U6=0,"no data", AVERAGE(U6:U12))</f>
        <v>2025.57142857143</v>
      </c>
      <c r="V46" s="537" t="n">
        <f aca="false">IF(V6=0,"no data", AVERAGE(V6:V12))</f>
        <v>45</v>
      </c>
      <c r="W46" s="538" t="n">
        <f aca="false">IF(AND(W6=0,W7=0,W8=0,W9=0,W10=0,W11= 0,W12=0),"No outage",SUM(W6:W12))</f>
        <v>3333</v>
      </c>
      <c r="X46" s="538" t="n">
        <f aca="false">IF(X6=0,"no data", AVERAGE(X6:X12))</f>
        <v>47.8571428571429</v>
      </c>
      <c r="Y46" s="538" t="n">
        <f aca="false">IF(AND(Y6=0,Y7=0,Y8=0,Y9=0,Y10=0,Y11= 0,Y12=0),"No outage",SUM(Y6:Y12))</f>
        <v>3128</v>
      </c>
      <c r="Z46" s="538" t="n">
        <f aca="false">IF(AND(Z6=0,Z7=0,Z8=0,Z9=0,Z10=0, Z11=0,Z12=0),"No outage",SUM(Z6:Z12))</f>
        <v>426</v>
      </c>
      <c r="AA46" s="538" t="str">
        <f aca="false">IF(Y6=0,"no data", AVERAGE(AA6:AA12))</f>
        <v>no data</v>
      </c>
      <c r="AB46" s="534" t="str">
        <f aca="false">IF(Y6=0,"no data", SUM(AB6:AB12))</f>
        <v>no data</v>
      </c>
      <c r="AC46" s="534" t="n">
        <f aca="false">IF(AC6=0,"no data", SUM(AC6:AC12))</f>
        <v>-11156</v>
      </c>
      <c r="AD46" s="537" t="n">
        <f aca="false">IF(AD6=0,"no data", AVERAGE(AD6:AD12))</f>
        <v>112.142857142857</v>
      </c>
      <c r="AE46" s="539" t="n">
        <f aca="false">IF(AE6=0,"no data", AVERAGE(AE6:AE12))</f>
        <v>0.750594472298986</v>
      </c>
      <c r="AF46" s="538" t="n">
        <f aca="false">IF(AF6=0,"no data", AVERAGE(AF6:AF12))</f>
        <v>153.910714285714</v>
      </c>
      <c r="AG46" s="539" t="n">
        <f aca="false">IF(AG6=0,"no data", AVERAGE(AG6:AG12))</f>
        <v>0.745663646718224</v>
      </c>
      <c r="AH46" s="539" t="n">
        <f aca="false">IF(AH6=0,"no data", AVERAGE(AH6:AH12))</f>
        <v>0.683738479262673</v>
      </c>
      <c r="AI46" s="539" t="n">
        <f aca="false">IF(AI6=0,"no data", AVERAGE(AI6:AI12))</f>
        <v>0.923699394953228</v>
      </c>
      <c r="AJ46" s="538" t="n">
        <f aca="false">IF(AJ6=0,"no data", SUM(AJ6:AJ12))</f>
        <v>34.166</v>
      </c>
      <c r="AK46" s="538" t="n">
        <f aca="false">IF(AK6=0,"no data", AVERAGE(AK6:AK12))</f>
        <v>97.0642857142857</v>
      </c>
      <c r="AL46" s="538" t="n">
        <f aca="false">AJ46*AK46</f>
        <v>3316.29838571429</v>
      </c>
      <c r="AM46" s="538" t="n">
        <f aca="false">IF(AM6=0,"no data", SUM(AM6:AM12))</f>
        <v>121.981</v>
      </c>
      <c r="AN46" s="538" t="n">
        <f aca="false">IF(AN6=0,"no data", AVERAGE(AN6:AN12))</f>
        <v>675.857142857143</v>
      </c>
      <c r="AO46" s="538" t="n">
        <f aca="false">AM46*AN46</f>
        <v>82441.7301428571</v>
      </c>
      <c r="AP46" s="540" t="n">
        <f aca="false">IF(AP6=0,"no data", AVERAGE(AP6:AP12))</f>
        <v>8906.28867679713</v>
      </c>
      <c r="AQ46" s="464"/>
      <c r="AX46" s="0" t="n">
        <v>33</v>
      </c>
      <c r="AY46" s="440"/>
      <c r="AZ46" s="441"/>
      <c r="BA46" s="441"/>
      <c r="BB46" s="441"/>
      <c r="BR46" s="5"/>
      <c r="BS46" s="5"/>
      <c r="BT46" s="5"/>
      <c r="BX46" s="186"/>
      <c r="BY46" s="186"/>
    </row>
    <row r="47" customFormat="false" ht="15" hidden="false" customHeight="false" outlineLevel="0" collapsed="false">
      <c r="B47" s="533" t="s">
        <v>136</v>
      </c>
      <c r="C47" s="541" t="n">
        <f aca="false">IF(C13=0,"no data", AVERAGE(C13:C19))</f>
        <v>60.8585714285714</v>
      </c>
      <c r="D47" s="542" t="n">
        <f aca="false">IF(D13=0,"no data", AVERAGE(D13:D19))</f>
        <v>0.502228571428571</v>
      </c>
      <c r="E47" s="541" t="n">
        <f aca="false">IF(E13=0,"no data", AVERAGE(E13:E19))</f>
        <v>77.5714285714286</v>
      </c>
      <c r="F47" s="541" t="n">
        <f aca="false">IF(F13=0,"no data", AVERAGE(F13:F19))</f>
        <v>46.7142857142857</v>
      </c>
      <c r="G47" s="541" t="n">
        <f aca="false">SUM(G13:G19)+INT(SUM(H13:H19)/60)</f>
        <v>0</v>
      </c>
      <c r="H47" s="541" t="n">
        <f aca="false">SUM(H13:H19)-INT(SUM(I13:I19)/60)</f>
        <v>0</v>
      </c>
      <c r="I47" s="541" t="n">
        <f aca="false">SUM(I13:I19)+INT(SUM(J13:J19)/60)</f>
        <v>49</v>
      </c>
      <c r="J47" s="541" t="n">
        <f aca="false">SUM(J13:J19)-INT(SUM(K13:K19)/60)*60</f>
        <v>102</v>
      </c>
      <c r="K47" s="541" t="n">
        <f aca="false">SUM(K13:K19)+INT(SUM(L13:L19)/60)</f>
        <v>0</v>
      </c>
      <c r="L47" s="541" t="n">
        <f aca="false">SUM(L13:L19)-INT(SUM(M13:M19)/60)*60</f>
        <v>0</v>
      </c>
      <c r="M47" s="541" t="n">
        <f aca="false">SUM(M13:M19)+INT(SUM(N13:N19)/60)</f>
        <v>0</v>
      </c>
      <c r="N47" s="541" t="n">
        <f aca="false">SUM(N13:N19)-INT(SUM(O13:O19)/60)*60</f>
        <v>0</v>
      </c>
      <c r="O47" s="541" t="n">
        <f aca="false">SUM(O13:O19)+INT(SUM(P13:P19)/60)</f>
        <v>0</v>
      </c>
      <c r="P47" s="541" t="n">
        <f aca="false">SUM(P7:P13)-INT(SUM(P13:P19)/60)*60</f>
        <v>36</v>
      </c>
      <c r="Q47" s="543" t="n">
        <f aca="false">IF(Q13=0,"no data", AVERAGE(Q13:Q19))</f>
        <v>3707.28571428571</v>
      </c>
      <c r="R47" s="543" t="n">
        <f aca="false">IF(R13=0,"no data", AVERAGE(R13:R19))</f>
        <v>3047.28571428571</v>
      </c>
      <c r="S47" s="543" t="n">
        <f aca="false">IF(S13=0,"no data", AVERAGE(S13:S19))</f>
        <v>3047.28571428571</v>
      </c>
      <c r="T47" s="543" t="str">
        <f aca="false">IF(T13=0,"no data", SUM(T13:T19))</f>
        <v>no data</v>
      </c>
      <c r="U47" s="543" t="str">
        <f aca="false">IF(U13=0,"no data", SUM(U13:U19))</f>
        <v>no data</v>
      </c>
      <c r="V47" s="543" t="n">
        <f aca="false">IF(V13=0,"no data", AVERAGE(V13:V19))</f>
        <v>45</v>
      </c>
      <c r="W47" s="544" t="n">
        <f aca="false">IF(AND(W13=0,W14=0,W15=0,W16=0,W17=0,W18=0,W19=0),"No outage",SUM(W13:W19))</f>
        <v>10080</v>
      </c>
      <c r="X47" s="544" t="n">
        <f aca="false">IF(AND(X13=0,X14=0,X15=0,X16=0,X17=0,X18=0,X19=0),"No outage",SUM(X13:X19))</f>
        <v>347</v>
      </c>
      <c r="Y47" s="543" t="n">
        <f aca="false">IF(Y13=0,"no data", AVERAGE(Y13:Y19))</f>
        <v>990.428571428572</v>
      </c>
      <c r="Z47" s="544" t="n">
        <f aca="false">IF(AND(Z13=0,Z14=0,Z15=0,Z16=0,Z17=0,Z18=0,Z19=0),"No outage",SUM(Z13:Z19))</f>
        <v>420</v>
      </c>
      <c r="AA47" s="543" t="n">
        <f aca="false">IF(AA13=0,"no data", AVERAGE(AA13:AA19))</f>
        <v>1012</v>
      </c>
      <c r="AB47" s="543" t="n">
        <f aca="false">IF(AB13=0,"no data", SUM(AB13:AB19))</f>
        <v>208</v>
      </c>
      <c r="AC47" s="543" t="n">
        <f aca="false">IF(AC13=0,"no data", SUM(AC13:AC19))</f>
        <v>-17722</v>
      </c>
      <c r="AD47" s="543" t="str">
        <f aca="false">IF(AD13=0,"no data", AVERAGE(AD13:AD19))</f>
        <v>no data</v>
      </c>
      <c r="AE47" s="545" t="n">
        <f aca="false">IF(AE13=0,"no data", AVERAGE(AE13:AE19))</f>
        <v>0.696451040081177</v>
      </c>
      <c r="AF47" s="543" t="n">
        <f aca="false">IF(AF13=0,"no data", AVERAGE(AF13:AF19))</f>
        <v>154.470238095238</v>
      </c>
      <c r="AG47" s="545" t="n">
        <f aca="false">IF(AG13=0,"no data", AVERAGE(AG13:AG19))</f>
        <v>0.32440098777366</v>
      </c>
      <c r="AH47" s="545" t="str">
        <f aca="false">IF(AH13=0,"no data", AVERAGE(AH13:AH19))</f>
        <v>no data</v>
      </c>
      <c r="AI47" s="545" t="n">
        <f aca="false">IF(AI13=0,"no data", AVERAGE(AI13:AI19))</f>
        <v>0.330989109456851</v>
      </c>
      <c r="AJ47" s="546" t="str">
        <f aca="false">IF(AJ13=0,"no data",SUM(AJ13:AJ19))</f>
        <v>no data</v>
      </c>
      <c r="AK47" s="547" t="str">
        <f aca="false">IF(AK13=0,"no data", AVERAGE(AK13:AK19))</f>
        <v>no data</v>
      </c>
      <c r="AL47" s="544" t="e">
        <f aca="false">AJ47*AK47</f>
        <v>#VALUE!</v>
      </c>
      <c r="AM47" s="544" t="str">
        <f aca="false">IF(AM13=0,"no data", SUM(AM13:AM19))</f>
        <v>no data</v>
      </c>
      <c r="AN47" s="546" t="str">
        <f aca="false">IF(AN13=0,"no data",AVERAGE(AN13:AN19))</f>
        <v>no data</v>
      </c>
      <c r="AO47" s="544" t="e">
        <f aca="false">AM47*AN47</f>
        <v>#VALUE!</v>
      </c>
      <c r="AP47" s="548" t="n">
        <f aca="false">IF(AP13=0,"no data", AVERAGE(AP13:AP19))</f>
        <v>9190.87719406876</v>
      </c>
      <c r="AQ47" s="464"/>
      <c r="AV47" s="0" t="n">
        <f aca="false">3413/12465</f>
        <v>0.273806658644204</v>
      </c>
      <c r="AX47" s="0" t="n">
        <f aca="false">AX46/60</f>
        <v>0.55</v>
      </c>
      <c r="AY47" s="440"/>
      <c r="BA47" s="441"/>
      <c r="BR47" s="5"/>
      <c r="BS47" s="5"/>
      <c r="BT47" s="5"/>
      <c r="BX47" s="186"/>
      <c r="BY47" s="186"/>
    </row>
    <row r="48" customFormat="false" ht="15" hidden="false" customHeight="false" outlineLevel="0" collapsed="false">
      <c r="A48" s="441"/>
      <c r="B48" s="533" t="s">
        <v>137</v>
      </c>
      <c r="C48" s="544" t="n">
        <f aca="false">IF(C20=0,"no data", AVERAGE(C20:C26))</f>
        <v>54.8628571428571</v>
      </c>
      <c r="D48" s="542" t="n">
        <f aca="false">IF(D20=0,"no data", AVERAGE(D20:D26))</f>
        <v>0.7503</v>
      </c>
      <c r="E48" s="544" t="n">
        <f aca="false">IF(E20=0,"no data", AVERAGE(E20:E26))</f>
        <v>62.2857142857143</v>
      </c>
      <c r="F48" s="544" t="n">
        <f aca="false">IF(F20=0,"no data", AVERAGE(F20:F26))</f>
        <v>48.4285714285714</v>
      </c>
      <c r="G48" s="541" t="n">
        <f aca="false">SUM(G20:G26)+INT(SUM(H20:H26)/60)</f>
        <v>0</v>
      </c>
      <c r="H48" s="541" t="n">
        <f aca="false">SUM(H20:H26)-INT(SUM(H26:H26)/60)*60</f>
        <v>0</v>
      </c>
      <c r="I48" s="541" t="n">
        <f aca="false">SUM(I20:I26)+INT(SUM(J20:J26)/60)</f>
        <v>132</v>
      </c>
      <c r="J48" s="541" t="n">
        <f aca="false">SUM(J20:J26)-INT(SUM(J20:J26)/60)*60</f>
        <v>2</v>
      </c>
      <c r="K48" s="541" t="n">
        <f aca="false">SUM(K20:K26)+INT(SUM(L20:L26)/60)</f>
        <v>0</v>
      </c>
      <c r="L48" s="541" t="n">
        <f aca="false">SUM(L20:L26)-INT(SUM(L20:L26)/60)*60</f>
        <v>0</v>
      </c>
      <c r="M48" s="541" t="n">
        <f aca="false">SUM(M20:M26)+INT(SUM(N20:N26)/60)</f>
        <v>0</v>
      </c>
      <c r="N48" s="541" t="n">
        <f aca="false">SUM(N20:N26)-INT(SUM(N20:N26)/60)*60</f>
        <v>0</v>
      </c>
      <c r="O48" s="541" t="n">
        <f aca="false">SUM(O20:O26)+INT(SUM(P20:P26)/60)</f>
        <v>0</v>
      </c>
      <c r="P48" s="541" t="n">
        <f aca="false">SUM(P20:P26)-INT(SUM(P20:P26)/60)*60</f>
        <v>0</v>
      </c>
      <c r="Q48" s="543" t="n">
        <f aca="false">IF(Q20=0,"no data", AVERAGE(Q20:Q26))</f>
        <v>3719.57142857143</v>
      </c>
      <c r="R48" s="543" t="n">
        <f aca="false">IF(R20=0,"no data", AVERAGE(R20:R26))</f>
        <v>2129.42857142857</v>
      </c>
      <c r="S48" s="543" t="n">
        <f aca="false">IF(S20=0,"no data", AVERAGE(S20:S26))</f>
        <v>2129.42857142857</v>
      </c>
      <c r="T48" s="549" t="str">
        <f aca="false">IF(T20=0,"no data", SUM(T20:T26))</f>
        <v>no data</v>
      </c>
      <c r="U48" s="549" t="str">
        <f aca="false">IF(U20=0,"no data", SUM(U20:U26))</f>
        <v>no data</v>
      </c>
      <c r="V48" s="549" t="n">
        <f aca="false">IF(V20=0,"no data", AVERAGE(V20:V26))</f>
        <v>45.5714285714286</v>
      </c>
      <c r="W48" s="544" t="n">
        <f aca="false">IF(AND(W20=0,W21=0,W22=0,W23=0,W24=0,W25=0,W26=0),"No outage",SUM(W20:W26))</f>
        <v>10080</v>
      </c>
      <c r="X48" s="544" t="n">
        <f aca="false">IF(AND(X20=0,X21=0,X22=0,X23=0,X24=0,X25=0,X26=0),"No outage",SUM(X20:X26))</f>
        <v>347</v>
      </c>
      <c r="Y48" s="549" t="n">
        <f aca="false">IF(Y20=0,"no data", AVERAGE(Y20:Y26))</f>
        <v>292</v>
      </c>
      <c r="Z48" s="544" t="n">
        <f aca="false">IF(AND(Z20=0,Z21=0,Z22=0,Z23=0,Z24=0,Z25=0,Z26=0),"No outage",SUM(Z20:Z26))</f>
        <v>420</v>
      </c>
      <c r="AA48" s="544" t="n">
        <f aca="false">IF(AA20=0,"no data", AVERAGE(AA20:AA26))</f>
        <v>307.428571428571</v>
      </c>
      <c r="AB48" s="544" t="n">
        <f aca="false">IF(AB20=0,"no data", SUM(AB20:AB26))</f>
        <v>384</v>
      </c>
      <c r="AC48" s="549" t="n">
        <f aca="false">IF(AC20=0,"no data", SUM(AC20:AC26))</f>
        <v>-5377</v>
      </c>
      <c r="AD48" s="544" t="str">
        <f aca="false">IF(AD20=0,"no data", AVERAGE(AD20:AD26))</f>
        <v>no data</v>
      </c>
      <c r="AE48" s="545" t="n">
        <f aca="false">IF(AE20=0,"no data", AVERAGE(AE20:AE26))</f>
        <v>0.905484892787524</v>
      </c>
      <c r="AF48" s="544" t="n">
        <f aca="false">IF(AF20=0,"no data", AVERAGE(AF20:AF26))</f>
        <v>154.982142857143</v>
      </c>
      <c r="AG48" s="545" t="n">
        <f aca="false">IF(AG20=0,"no data", AVERAGE(AG20:AG26))</f>
        <v>0.426988538565903</v>
      </c>
      <c r="AH48" s="545" t="str">
        <f aca="false">IF(AH20=0,"no data", AVERAGE(AH20:AH26))</f>
        <v>no data</v>
      </c>
      <c r="AI48" s="545" t="n">
        <f aca="false">IF(AI20=0,"no data", AVERAGE(AI20:AI26))</f>
        <v>0.440269237930528</v>
      </c>
      <c r="AJ48" s="544" t="str">
        <f aca="false">IF(AJ20=0,"no data", SUM(AJ20:AJ26))</f>
        <v>no data</v>
      </c>
      <c r="AK48" s="544" t="str">
        <f aca="false">IF(AK20=0,"no data", AVERAGE(AK20:AK26))</f>
        <v>no data</v>
      </c>
      <c r="AL48" s="544" t="e">
        <f aca="false">AJ48*AK48</f>
        <v>#VALUE!</v>
      </c>
      <c r="AM48" s="544" t="str">
        <f aca="false">IF(AM20=0,"no data", SUM(AM20:AM25))</f>
        <v>no data</v>
      </c>
      <c r="AN48" s="544" t="str">
        <f aca="false">IF(AN20=0,"no data", AVERAGE(AN20:AN25))</f>
        <v>no data</v>
      </c>
      <c r="AO48" s="544" t="e">
        <f aca="false">AM48*AN48</f>
        <v>#VALUE!</v>
      </c>
      <c r="AP48" s="548" t="n">
        <f aca="false">IF(AP20=0,"no data", AVERAGE(AP20:AP26))</f>
        <v>8784.51323685721</v>
      </c>
      <c r="AQ48" s="464"/>
      <c r="AR48" s="441"/>
      <c r="AS48" s="441"/>
      <c r="AT48" s="441"/>
      <c r="AU48" s="441"/>
      <c r="AV48" s="441" t="n">
        <f aca="false">3413/12796</f>
        <v>0.266723976242576</v>
      </c>
      <c r="AW48" s="441"/>
      <c r="AX48" s="441" t="n">
        <f aca="false">10+AX47</f>
        <v>10.55</v>
      </c>
      <c r="AY48" s="440"/>
      <c r="AZ48" s="441"/>
      <c r="BA48" s="441"/>
      <c r="BB48" s="441"/>
      <c r="BC48" s="441"/>
      <c r="BD48" s="441"/>
      <c r="BE48" s="441"/>
      <c r="BR48" s="5"/>
      <c r="BS48" s="5"/>
      <c r="BT48" s="5"/>
      <c r="BX48" s="186"/>
      <c r="BY48" s="186"/>
    </row>
    <row r="49" customFormat="false" ht="15" hidden="false" customHeight="false" outlineLevel="0" collapsed="false">
      <c r="B49" s="533" t="s">
        <v>138</v>
      </c>
      <c r="C49" s="544" t="n">
        <f aca="false">IF(C21=0,"no data", AVERAGE(C27:C33))</f>
        <v>62.2857142857143</v>
      </c>
      <c r="D49" s="542" t="n">
        <f aca="false">IF(D21=0,"no data", AVERAGE(D27:D33))</f>
        <v>0.613285714285714</v>
      </c>
      <c r="E49" s="544" t="n">
        <f aca="false">IF(E21=0,"no data", AVERAGE(E27:E33))</f>
        <v>77</v>
      </c>
      <c r="F49" s="544" t="n">
        <f aca="false">IF(F21=0,"no data", AVERAGE(F27:F33))</f>
        <v>52</v>
      </c>
      <c r="G49" s="541" t="n">
        <f aca="false">SUM(G27:G33)+INT(SUM(H27:H33)/60)</f>
        <v>21</v>
      </c>
      <c r="H49" s="541" t="n">
        <f aca="false">SUM(H27:H33)-INT(SUM(H27:H33)/60)*60</f>
        <v>43</v>
      </c>
      <c r="I49" s="541" t="n">
        <f aca="false">SUM(I27:I33)+INT(SUM(J27:J33)/60)</f>
        <v>87</v>
      </c>
      <c r="J49" s="541" t="n">
        <f aca="false">SUM(J27:J33)-INT(SUM(J27:J33)/60)*60</f>
        <v>23</v>
      </c>
      <c r="K49" s="541" t="n">
        <f aca="false">SUM(K27:K33)+INT(SUM(L27:L33)/60)</f>
        <v>0</v>
      </c>
      <c r="L49" s="541" t="n">
        <f aca="false">SUM(L27:L33)-INT(SUM(L27:L33)/60)*60</f>
        <v>0</v>
      </c>
      <c r="M49" s="541" t="n">
        <f aca="false">SUM(M27:M33)+INT(SUM(N27:N33)/60)</f>
        <v>0</v>
      </c>
      <c r="N49" s="541" t="n">
        <f aca="false">SUM(N27:N33)-INT(SUM(N27:N33)/60)*60</f>
        <v>0</v>
      </c>
      <c r="O49" s="541" t="n">
        <f aca="false">SUM(O27:O33)+INT(SUM(P27:P33)/60)</f>
        <v>14</v>
      </c>
      <c r="P49" s="541" t="n">
        <f aca="false">SUM(P27:P33)-INT(SUM(P27:P33)/60)*60</f>
        <v>14</v>
      </c>
      <c r="Q49" s="543" t="n">
        <f aca="false">IF(Q27=0,"no data", AVERAGE(Q27:Q33))</f>
        <v>3706.85714285714</v>
      </c>
      <c r="R49" s="543" t="n">
        <f aca="false">IF(R27=0,"no data", AVERAGE(R27:R33))</f>
        <v>2912.85714285714</v>
      </c>
      <c r="S49" s="543" t="n">
        <f aca="false">IF(S27=0,"no data", AVERAGE(S27:S33))</f>
        <v>2912.85714285714</v>
      </c>
      <c r="T49" s="543" t="n">
        <f aca="false">IF(T27=0,"no data", SUM(T27:T33))</f>
        <v>7821</v>
      </c>
      <c r="U49" s="543" t="n">
        <f aca="false">IF(U27=0,"no data", SUM(U27:U33))</f>
        <v>8103</v>
      </c>
      <c r="V49" s="549" t="n">
        <f aca="false">IF(V27=0,"no data", AVERAGE(V27:V33))</f>
        <v>45.8571428571429</v>
      </c>
      <c r="W49" s="544" t="n">
        <f aca="false">IF(AND(W27=0,W28=0,W29=0,W30=0,W31=0,W32=0,W33=0),"No outage",SUM(W27:W33))</f>
        <v>8702</v>
      </c>
      <c r="X49" s="544" t="n">
        <f aca="false">IF(AND(X27=0,X28=0,X29=0,X30=0,X31=0,X32=0,X33=0),"No outage",SUM(X27:X33))</f>
        <v>346</v>
      </c>
      <c r="Y49" s="549" t="str">
        <f aca="false">IF(Y27=0,"no data", AVERAGE(Y27:Y33))</f>
        <v>no data</v>
      </c>
      <c r="Z49" s="544" t="n">
        <f aca="false">IF(AND(Z27=0,Z28=0,Z29=0,Z30=0,Z31=0,Z32=0,Z33=0),"No outage",SUM(Z27:Z33))</f>
        <v>420</v>
      </c>
      <c r="AA49" s="544" t="str">
        <f aca="false">IF(AA27=0,"no data", AVERAGE(AA27:AA33))</f>
        <v>no data</v>
      </c>
      <c r="AB49" s="543" t="n">
        <f aca="false">IF(AB27=0,"no data", SUM(AB27:AB33))</f>
        <v>323</v>
      </c>
      <c r="AC49" s="543" t="n">
        <f aca="false">IF(AC27=0,"no data", SUM(AC27:AC33))</f>
        <v>-12569</v>
      </c>
      <c r="AD49" s="549" t="n">
        <f aca="false">IF(AD27=0,"no data", AVERAGE(AD27:AD33))</f>
        <v>74</v>
      </c>
      <c r="AE49" s="542" t="n">
        <f aca="false">IF(AE27=0,"no data", AVERAGE(AE27:AE33))</f>
        <v>0.613583385083385</v>
      </c>
      <c r="AF49" s="544" t="n">
        <f aca="false">IF(AF27=0,"no data", AVERAGE(AF27:AF33))</f>
        <v>154.452380952381</v>
      </c>
      <c r="AG49" s="542" t="n">
        <f aca="false">IF(AG27=0,"no data", AVERAGE(AG27:AG33))</f>
        <v>0.422117042222846</v>
      </c>
      <c r="AH49" s="542" t="n">
        <f aca="false">IF(AH27=0,"no data", AVERAGE(AH27:AH33))</f>
        <v>0.412182112023194</v>
      </c>
      <c r="AI49" s="542" t="n">
        <f aca="false">IF(AI27=0,"no data", AVERAGE(AI27:AI33))</f>
        <v>0.439139225867721</v>
      </c>
      <c r="AJ49" s="543" t="n">
        <f aca="false">IF(AJ27=0,"no data", SUM(AJ27:AJ33))</f>
        <v>41.763</v>
      </c>
      <c r="AK49" s="544" t="n">
        <f aca="false">IF(AK27=0,"no data", AVERAGE(AK27:AK33))</f>
        <v>98.4385714285714</v>
      </c>
      <c r="AL49" s="544" t="n">
        <f aca="false">AJ49*AK49</f>
        <v>4111.09005857143</v>
      </c>
      <c r="AM49" s="544" t="n">
        <f aca="false">IF(AM27=0,"no data", SUM(AM27:AM33))</f>
        <v>65.9</v>
      </c>
      <c r="AN49" s="544" t="n">
        <f aca="false">IF(AN27=0,"no data", AVERAGE(AN27:AN33))</f>
        <v>676.571428571429</v>
      </c>
      <c r="AO49" s="544" t="n">
        <f aca="false">AM49*AN49</f>
        <v>44586.0571428571</v>
      </c>
      <c r="AP49" s="548" t="n">
        <f aca="false">IF(AP27=0,"no data", AVERAGE(AP27:AP33))</f>
        <v>8791.18620200568</v>
      </c>
      <c r="AQ49" s="464"/>
      <c r="AY49" s="440"/>
      <c r="BA49" s="441"/>
      <c r="BR49" s="5"/>
      <c r="BS49" s="5"/>
      <c r="BT49" s="5"/>
      <c r="BX49" s="186"/>
      <c r="BY49" s="186"/>
    </row>
    <row r="50" customFormat="false" ht="15" hidden="false" customHeight="false" outlineLevel="0" collapsed="false">
      <c r="B50" s="533" t="s">
        <v>139</v>
      </c>
      <c r="C50" s="544" t="n">
        <f aca="false">IF(C34=0,"no data", AVERAGE(C34:C41))</f>
        <v>60.425</v>
      </c>
      <c r="D50" s="544" t="n">
        <f aca="false">IF(D34=0,"no data", AVERAGE(D34:D41))</f>
        <v>0.65575</v>
      </c>
      <c r="E50" s="544" t="n">
        <f aca="false">IF(E34=0,"no data", AVERAGE(E34:E41))</f>
        <v>74.25</v>
      </c>
      <c r="F50" s="544" t="n">
        <f aca="false">IF(F34=0,"no data", AVERAGE(F34:F41))</f>
        <v>50.875</v>
      </c>
      <c r="G50" s="541" t="n">
        <f aca="false">SUM(G34:G41)+INT(SUM(H34:H41)/60)</f>
        <v>172</v>
      </c>
      <c r="H50" s="541" t="n">
        <f aca="false">SUM(H34:H41)-INT(SUM(H34:H41)/60)*60</f>
        <v>24</v>
      </c>
      <c r="I50" s="541" t="n">
        <f aca="false">SUM(I34:I41)+INT(SUM(J34:J41)/60)</f>
        <v>192</v>
      </c>
      <c r="J50" s="541" t="n">
        <f aca="false">SUM(J34:J41)-INT(SUM(J34:J41)/60)*60</f>
        <v>0</v>
      </c>
      <c r="K50" s="541" t="n">
        <f aca="false">SUM(K34:K41)+INT(SUM(L34:L41)/60)</f>
        <v>0</v>
      </c>
      <c r="L50" s="541" t="n">
        <f aca="false">SUM(L34:L41)-INT(SUM(L34:L41)/60)*60</f>
        <v>0</v>
      </c>
      <c r="M50" s="541" t="n">
        <f aca="false">SUM(M34:M41)+INT(SUM(N34:N41)/60)</f>
        <v>0</v>
      </c>
      <c r="N50" s="541" t="n">
        <f aca="false">SUM(N34:N41)-INT(SUM(N34:N41)/60)*60</f>
        <v>0</v>
      </c>
      <c r="O50" s="541" t="n">
        <f aca="false">SUM(O34:O41)+INT(SUM(P34:P41)/60)</f>
        <v>143</v>
      </c>
      <c r="P50" s="541" t="n">
        <f aca="false">SUM(P34:P41)-INT(SUM(P34:P41)/60)*60</f>
        <v>38</v>
      </c>
      <c r="Q50" s="543" t="n">
        <f aca="false">IF(Q28=0,"no data", AVERAGE(Q34:Q41))</f>
        <v>3710.75</v>
      </c>
      <c r="R50" s="543" t="n">
        <f aca="false">IF(R34=0,"no data", AVERAGE(R34:R41))</f>
        <v>3424.5</v>
      </c>
      <c r="S50" s="543" t="n">
        <f aca="false">IF(S34=0,"no data", AVERAGE(S34:S41))</f>
        <v>3395.75</v>
      </c>
      <c r="T50" s="543" t="n">
        <f aca="false">IF(T34=0,"no data", SUM(T34:T41))</f>
        <v>26617</v>
      </c>
      <c r="U50" s="543" t="n">
        <f aca="false">IF(U34=0,"no data", SUM(U34:U41))</f>
        <v>27441</v>
      </c>
      <c r="V50" s="549" t="n">
        <f aca="false">IF(V34=0,"no data", AVERAGE(V34:V41))</f>
        <v>44.625</v>
      </c>
      <c r="W50" s="544" t="n">
        <f aca="false">IF(AND(W28=0,W29=0,W30=0,W31=0,W32=0,W33=0,W34=0),"No outage",SUM(W28:W34))</f>
        <v>8404</v>
      </c>
      <c r="X50" s="544" t="n">
        <f aca="false">IF(AND(X28=0,X29=0,X30=0,X31=0,X32=0,X33=0,X34=0),"No outage",SUM(X28:X34))</f>
        <v>344</v>
      </c>
      <c r="Y50" s="549" t="str">
        <f aca="false">IF(Y34=0,"no data", AVERAGE(Y34:Y41))</f>
        <v>no data</v>
      </c>
      <c r="Z50" s="544" t="e">
        <f aca="false">IF(AND(Z34=0,Z35=0,Z36=0,Z37=0,Z38=0,Z39=0,#REF!=0),"No outage",SUM(Z34:Z41))</f>
        <v>#REF!</v>
      </c>
      <c r="AA50" s="544" t="str">
        <f aca="false">IF(AA34=0,"no data", AVERAGE(AA34:AA41))</f>
        <v>no data</v>
      </c>
      <c r="AB50" s="543" t="n">
        <f aca="false">IF(AB34=0,"no data", SUM(AB34:AB41))</f>
        <v>824</v>
      </c>
      <c r="AC50" s="543" t="n">
        <f aca="false">IF(AC34=0,"no data", SUM(AC34:AC41))</f>
        <v>-549</v>
      </c>
      <c r="AD50" s="549" t="n">
        <f aca="false">IF(AD34=0,"no data", AVERAGE(AD34:AD41))</f>
        <v>155.75</v>
      </c>
      <c r="AE50" s="542" t="n">
        <f aca="false">IF(AE34=0,"no data", AVERAGE(AE34:AE41))</f>
        <v>0.915906562801617</v>
      </c>
      <c r="AF50" s="544" t="n">
        <f aca="false">IF(AF34=0,"no data", AVERAGE(AF34:AF41))</f>
        <v>154.614583333333</v>
      </c>
      <c r="AG50" s="542" t="n">
        <f aca="false">IF(AG34=0,"no data", AVERAGE(AG34:AG41))</f>
        <v>0.8965936980984</v>
      </c>
      <c r="AH50" s="542" t="n">
        <f aca="false">IF(AH28=0,"no data", AVERAGE(AH34:AH41))</f>
        <v>0.970843545751634</v>
      </c>
      <c r="AI50" s="542" t="n">
        <f aca="false">IF(AI34=0,"no data", AVERAGE(AI34:AI41))</f>
        <v>0.939692919001787</v>
      </c>
      <c r="AJ50" s="543" t="n">
        <f aca="false">IF(AJ34=0,"no data", SUM(AJ34:AJ41))</f>
        <v>87.27</v>
      </c>
      <c r="AK50" s="544" t="n">
        <f aca="false">IF(AK34=0,"no data", AVERAGE(AK34:AK41))</f>
        <v>136.66125</v>
      </c>
      <c r="AL50" s="544" t="n">
        <f aca="false">AJ50*AK50</f>
        <v>11926.4272875</v>
      </c>
      <c r="AM50" s="544" t="n">
        <f aca="false">IF(AM34=0,"no data", SUM(AM34:AM41))</f>
        <v>228.774</v>
      </c>
      <c r="AN50" s="544" t="n">
        <f aca="false">IF(AN34=0,"no data", AVERAGE(AN34:AN41))</f>
        <v>960.625</v>
      </c>
      <c r="AO50" s="544" t="n">
        <f aca="false">AM50*AN50</f>
        <v>219766.02375</v>
      </c>
      <c r="AP50" s="548" t="n">
        <f aca="false">IF(AP34=0,"no data", AVERAGE(AP34:AP41))</f>
        <v>8706.26588204546</v>
      </c>
      <c r="AQ50" s="464"/>
      <c r="AY50" s="440"/>
      <c r="BA50" s="441"/>
      <c r="BR50" s="5"/>
      <c r="BS50" s="5"/>
      <c r="BT50" s="5"/>
      <c r="BX50" s="186"/>
      <c r="BY50" s="186"/>
    </row>
    <row r="51" customFormat="false" ht="1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194"/>
      <c r="AR51" s="194"/>
      <c r="AY51" s="440"/>
      <c r="BA51" s="441"/>
      <c r="BR51" s="5"/>
      <c r="BS51" s="5"/>
      <c r="BT51" s="5"/>
      <c r="BX51" s="186"/>
      <c r="BY51" s="186"/>
    </row>
    <row r="52" customFormat="false" ht="15.75" hidden="false" customHeight="false" outlineLevel="0" collapsed="false">
      <c r="B52" s="2"/>
      <c r="C52" s="470"/>
      <c r="D52" s="470"/>
      <c r="E52" s="470"/>
      <c r="F52" s="471"/>
      <c r="G52" s="471"/>
      <c r="H52" s="471"/>
      <c r="I52" s="471"/>
      <c r="J52" s="472"/>
      <c r="K52" s="472"/>
      <c r="L52" s="472"/>
      <c r="M52" s="472"/>
      <c r="N52" s="473"/>
      <c r="O52" s="473"/>
      <c r="P52" s="470"/>
      <c r="Q52" s="470"/>
      <c r="R52" s="470"/>
      <c r="S52" s="470"/>
      <c r="T52" s="470"/>
      <c r="U52" s="470"/>
      <c r="V52" s="470"/>
      <c r="W52" s="470"/>
      <c r="X52" s="470"/>
      <c r="Y52" s="470"/>
      <c r="Z52" s="470"/>
      <c r="AA52" s="470"/>
      <c r="AB52" s="473"/>
      <c r="AC52" s="473"/>
      <c r="AD52" s="470"/>
      <c r="AE52" s="473"/>
      <c r="AF52" s="473"/>
      <c r="AG52" s="470"/>
      <c r="AH52" s="470"/>
      <c r="AI52" s="470"/>
      <c r="AJ52" s="470"/>
      <c r="AK52" s="470"/>
      <c r="AL52" s="470"/>
      <c r="AP52" s="194"/>
      <c r="AQ52" s="194"/>
      <c r="AR52" s="194"/>
      <c r="AY52" s="440"/>
      <c r="BA52" s="441"/>
      <c r="BR52" s="5"/>
      <c r="BS52" s="5"/>
      <c r="BT52" s="5"/>
      <c r="BX52" s="186"/>
      <c r="BY52" s="186"/>
    </row>
    <row r="53" customFormat="false" ht="16.5" hidden="false" customHeight="false" outlineLevel="0" collapsed="false">
      <c r="B53" s="479" t="s">
        <v>186</v>
      </c>
      <c r="C53" s="556" t="s">
        <v>187</v>
      </c>
      <c r="D53" s="556"/>
      <c r="E53" s="556"/>
      <c r="F53" s="556"/>
      <c r="G53" s="556"/>
      <c r="H53" s="556"/>
      <c r="I53" s="556"/>
      <c r="J53" s="556"/>
      <c r="K53" s="556"/>
      <c r="L53" s="556"/>
      <c r="M53" s="556"/>
      <c r="N53" s="556"/>
      <c r="O53" s="556"/>
      <c r="P53" s="556"/>
      <c r="Q53" s="556"/>
      <c r="R53" s="556"/>
      <c r="S53" s="556"/>
      <c r="T53" s="556"/>
      <c r="U53" s="556"/>
      <c r="V53" s="556"/>
      <c r="W53" s="556"/>
      <c r="X53" s="556"/>
      <c r="Y53" s="556"/>
      <c r="Z53" s="556"/>
      <c r="AA53" s="556"/>
      <c r="AB53" s="556"/>
      <c r="AC53" s="556"/>
      <c r="AD53" s="556"/>
      <c r="AE53" s="473"/>
      <c r="AF53" s="473"/>
      <c r="AG53" s="470"/>
      <c r="AH53" s="470"/>
      <c r="AI53" s="470"/>
      <c r="AJ53" s="470"/>
      <c r="AK53" s="470"/>
      <c r="AL53" s="470"/>
      <c r="AP53" s="194"/>
      <c r="AQ53" s="194"/>
      <c r="AR53" s="194"/>
      <c r="AY53" s="440"/>
      <c r="BR53" s="5"/>
      <c r="BS53" s="5"/>
      <c r="BT53" s="5"/>
      <c r="BX53" s="186"/>
      <c r="BY53" s="186"/>
    </row>
    <row r="54" customFormat="false" ht="15.75" hidden="false" customHeight="true" outlineLevel="0" collapsed="false">
      <c r="B54" s="484" t="n">
        <v>43070</v>
      </c>
      <c r="C54" s="488" t="s">
        <v>399</v>
      </c>
      <c r="D54" s="488"/>
      <c r="E54" s="488"/>
      <c r="F54" s="488"/>
      <c r="G54" s="488"/>
      <c r="H54" s="488"/>
      <c r="I54" s="488"/>
      <c r="J54" s="488"/>
      <c r="K54" s="488"/>
      <c r="L54" s="488"/>
      <c r="M54" s="488"/>
      <c r="N54" s="488"/>
      <c r="O54" s="488"/>
      <c r="P54" s="488"/>
      <c r="Q54" s="488"/>
      <c r="R54" s="488"/>
      <c r="S54" s="488"/>
      <c r="T54" s="488"/>
      <c r="U54" s="488"/>
      <c r="V54" s="488"/>
      <c r="W54" s="488"/>
      <c r="X54" s="488"/>
      <c r="Y54" s="488"/>
      <c r="Z54" s="488"/>
      <c r="AA54" s="488"/>
      <c r="AB54" s="488"/>
      <c r="AC54" s="488"/>
      <c r="AD54" s="488"/>
      <c r="AE54" s="473"/>
      <c r="AF54" s="473"/>
      <c r="AG54" s="470"/>
      <c r="AH54" s="470"/>
      <c r="AI54" s="470"/>
      <c r="AJ54" s="470"/>
      <c r="AK54" s="470"/>
      <c r="AL54" s="470"/>
      <c r="AP54" s="194"/>
      <c r="AQ54" s="194"/>
      <c r="AR54" s="194"/>
      <c r="AY54" s="440"/>
      <c r="BR54" s="5"/>
      <c r="BS54" s="5"/>
      <c r="BT54" s="5"/>
      <c r="BX54" s="186"/>
      <c r="BY54" s="186"/>
    </row>
    <row r="55" customFormat="false" ht="15.75" hidden="false" customHeight="true" outlineLevel="0" collapsed="false">
      <c r="B55" s="484" t="n">
        <v>43071</v>
      </c>
      <c r="C55" s="488" t="s">
        <v>399</v>
      </c>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73"/>
      <c r="AF55" s="473"/>
      <c r="AG55" s="470"/>
      <c r="AH55" s="470"/>
      <c r="AI55" s="470"/>
      <c r="AJ55" s="470"/>
      <c r="AK55" s="470"/>
      <c r="AL55" s="470"/>
      <c r="AP55" s="194"/>
      <c r="AQ55" s="194"/>
      <c r="AR55" s="194"/>
      <c r="AY55" s="440"/>
      <c r="BR55" s="5"/>
      <c r="BS55" s="5"/>
      <c r="BT55" s="5"/>
      <c r="BX55" s="186"/>
      <c r="BY55" s="186"/>
    </row>
    <row r="56" customFormat="false" ht="15.75" hidden="false" customHeight="true" outlineLevel="0" collapsed="false">
      <c r="B56" s="484" t="n">
        <v>43072</v>
      </c>
      <c r="C56" s="488" t="s">
        <v>399</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R56" s="5"/>
      <c r="BS56" s="5"/>
      <c r="BT56" s="5"/>
      <c r="BX56" s="186"/>
      <c r="BY56" s="186"/>
    </row>
    <row r="57" customFormat="false" ht="15.75" hidden="false" customHeight="true" outlineLevel="0" collapsed="false">
      <c r="B57" s="484" t="n">
        <v>43073</v>
      </c>
      <c r="C57" s="488" t="s">
        <v>399</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R57" s="5"/>
      <c r="BS57" s="5"/>
      <c r="BT57" s="5"/>
      <c r="BX57" s="186"/>
      <c r="BY57" s="186"/>
    </row>
    <row r="58" customFormat="false" ht="15.75" hidden="false" customHeight="true" outlineLevel="0" collapsed="false">
      <c r="B58" s="484" t="n">
        <v>43074</v>
      </c>
      <c r="C58" s="488" t="s">
        <v>405</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73"/>
      <c r="AF58" s="473"/>
      <c r="AG58" s="470"/>
      <c r="AH58" s="470"/>
      <c r="AI58" s="470"/>
      <c r="AJ58" s="470"/>
      <c r="AK58" s="470"/>
      <c r="AL58" s="470"/>
      <c r="AP58" s="194"/>
      <c r="AQ58" s="194"/>
      <c r="AR58" s="194"/>
      <c r="AY58" s="440"/>
      <c r="BR58" s="5"/>
      <c r="BS58" s="5"/>
      <c r="BT58" s="5"/>
      <c r="BX58" s="186"/>
      <c r="BY58" s="186"/>
    </row>
    <row r="59" customFormat="false" ht="15.75" hidden="false" customHeight="true" outlineLevel="0" collapsed="false">
      <c r="B59" s="484" t="n">
        <v>43075</v>
      </c>
      <c r="C59" s="488" t="s">
        <v>406</v>
      </c>
      <c r="D59" s="488"/>
      <c r="E59" s="488"/>
      <c r="F59" s="488"/>
      <c r="G59" s="488"/>
      <c r="H59" s="488"/>
      <c r="I59" s="488"/>
      <c r="J59" s="488"/>
      <c r="K59" s="488"/>
      <c r="L59" s="488"/>
      <c r="M59" s="488"/>
      <c r="N59" s="488"/>
      <c r="O59" s="488"/>
      <c r="P59" s="488"/>
      <c r="Q59" s="488"/>
      <c r="R59" s="488"/>
      <c r="S59" s="488"/>
      <c r="T59" s="488"/>
      <c r="U59" s="488"/>
      <c r="V59" s="488"/>
      <c r="W59" s="488"/>
      <c r="X59" s="488"/>
      <c r="Y59" s="488"/>
      <c r="Z59" s="488"/>
      <c r="AA59" s="488"/>
      <c r="AB59" s="488"/>
      <c r="AC59" s="488"/>
      <c r="AD59" s="488"/>
      <c r="AE59" s="473"/>
      <c r="AF59" s="473"/>
      <c r="AG59" s="470"/>
      <c r="AH59" s="470"/>
      <c r="AI59" s="470"/>
      <c r="AJ59" s="470"/>
      <c r="AK59" s="470"/>
      <c r="AL59" s="470"/>
      <c r="AP59" s="194"/>
      <c r="AQ59" s="194"/>
      <c r="AR59" s="194"/>
      <c r="AY59" s="440"/>
      <c r="BR59" s="5"/>
      <c r="BS59" s="5"/>
      <c r="BT59" s="5"/>
      <c r="BX59" s="186"/>
      <c r="BY59" s="186"/>
    </row>
    <row r="60" customFormat="false" ht="15.75" hidden="false" customHeight="true" outlineLevel="0" collapsed="false">
      <c r="B60" s="484" t="n">
        <v>43076</v>
      </c>
      <c r="C60" s="488" t="s">
        <v>407</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R60" s="5"/>
      <c r="BS60" s="5"/>
      <c r="BT60" s="5"/>
      <c r="BX60" s="186"/>
      <c r="BY60" s="186"/>
    </row>
    <row r="61" customFormat="false" ht="15.75" hidden="false" customHeight="true" outlineLevel="0" collapsed="false">
      <c r="B61" s="484" t="n">
        <v>43077</v>
      </c>
      <c r="C61" s="488" t="s">
        <v>399</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R61" s="5"/>
      <c r="BS61" s="5"/>
      <c r="BT61" s="5"/>
      <c r="BX61" s="186"/>
      <c r="BY61" s="186"/>
    </row>
    <row r="62" customFormat="false" ht="15.75" hidden="false" customHeight="true" outlineLevel="0" collapsed="false">
      <c r="B62" s="484" t="n">
        <v>43078</v>
      </c>
      <c r="C62" s="488" t="s">
        <v>399</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c r="BX62" s="186"/>
      <c r="BY62" s="186"/>
    </row>
    <row r="63" customFormat="false" ht="15.75" hidden="false" customHeight="true" outlineLevel="0" collapsed="false">
      <c r="B63" s="484" t="n">
        <v>43079</v>
      </c>
      <c r="C63" s="488" t="s">
        <v>399</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c r="BX63" s="186"/>
      <c r="BY63" s="186"/>
    </row>
    <row r="64" customFormat="false" ht="15.75" hidden="false" customHeight="true" outlineLevel="0" collapsed="false">
      <c r="B64" s="484" t="n">
        <v>43080</v>
      </c>
      <c r="C64" s="488" t="s">
        <v>408</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c r="BX64" s="186"/>
      <c r="BY64" s="186"/>
    </row>
    <row r="65" customFormat="false" ht="15.75" hidden="false" customHeight="true" outlineLevel="0" collapsed="false">
      <c r="B65" s="484" t="n">
        <v>43081</v>
      </c>
      <c r="C65" s="488" t="s">
        <v>406</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c r="BX65" s="186"/>
      <c r="BY65" s="186"/>
    </row>
    <row r="66" customFormat="false" ht="15.75" hidden="false" customHeight="true" outlineLevel="0" collapsed="false">
      <c r="B66" s="484" t="n">
        <v>43082</v>
      </c>
      <c r="C66" s="488" t="s">
        <v>409</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R66" s="5"/>
      <c r="BS66" s="5"/>
      <c r="BT66" s="5"/>
      <c r="BX66" s="186"/>
      <c r="BY66" s="186"/>
    </row>
    <row r="67" customFormat="false" ht="15.75" hidden="false" customHeight="true" outlineLevel="0" collapsed="false">
      <c r="B67" s="484" t="n">
        <v>43083</v>
      </c>
      <c r="C67" s="488" t="s">
        <v>409</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c r="BX67" s="186"/>
      <c r="BY67" s="186"/>
    </row>
    <row r="68" customFormat="false" ht="15.75" hidden="false" customHeight="true" outlineLevel="0" collapsed="false">
      <c r="B68" s="484" t="n">
        <v>43084</v>
      </c>
      <c r="C68" s="488" t="s">
        <v>406</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R68" s="5"/>
      <c r="BS68" s="5"/>
      <c r="BT68" s="5"/>
      <c r="BX68" s="186"/>
      <c r="BY68" s="186"/>
    </row>
    <row r="69" customFormat="false" ht="15.75" hidden="false" customHeight="true" outlineLevel="0" collapsed="false">
      <c r="B69" s="484" t="n">
        <v>43085</v>
      </c>
      <c r="C69" s="488" t="s">
        <v>410</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R69" s="5"/>
      <c r="BS69" s="5"/>
      <c r="BT69" s="5"/>
      <c r="BX69" s="186"/>
      <c r="BY69" s="186"/>
    </row>
    <row r="70" customFormat="false" ht="15.75" hidden="false" customHeight="true" outlineLevel="0" collapsed="false">
      <c r="B70" s="484" t="n">
        <v>43086</v>
      </c>
      <c r="C70" s="488" t="s">
        <v>410</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R70" s="5"/>
      <c r="BS70" s="5"/>
      <c r="BT70" s="5"/>
      <c r="BX70" s="186"/>
      <c r="BY70" s="186"/>
    </row>
    <row r="71" customFormat="false" ht="15.75" hidden="false" customHeight="true" outlineLevel="0" collapsed="false">
      <c r="B71" s="484" t="n">
        <v>43087</v>
      </c>
      <c r="C71" s="488" t="s">
        <v>411</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R71" s="5"/>
      <c r="BS71" s="5"/>
      <c r="BT71" s="5"/>
      <c r="BX71" s="186"/>
      <c r="BY71" s="186"/>
    </row>
    <row r="72" customFormat="false" ht="15.75" hidden="false" customHeight="true" outlineLevel="0" collapsed="false">
      <c r="B72" s="484" t="n">
        <v>43088</v>
      </c>
      <c r="C72" s="488" t="s">
        <v>399</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R72" s="5"/>
      <c r="BS72" s="5"/>
      <c r="BT72" s="5"/>
      <c r="BX72" s="186"/>
      <c r="BY72" s="186"/>
    </row>
    <row r="73" customFormat="false" ht="15.75" hidden="false" customHeight="true" outlineLevel="0" collapsed="false">
      <c r="B73" s="484" t="n">
        <v>43089</v>
      </c>
      <c r="C73" s="488" t="s">
        <v>399</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R73" s="5"/>
      <c r="BS73" s="5"/>
      <c r="BT73" s="5"/>
      <c r="BX73" s="186"/>
      <c r="BY73" s="186"/>
    </row>
    <row r="74" customFormat="false" ht="15.75" hidden="false" customHeight="true" outlineLevel="0" collapsed="false">
      <c r="B74" s="484" t="n">
        <v>43090</v>
      </c>
      <c r="C74" s="488" t="s">
        <v>412</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c r="BX74" s="186"/>
      <c r="BY74" s="186"/>
    </row>
    <row r="75" customFormat="false" ht="15.75" hidden="false" customHeight="true" outlineLevel="0" collapsed="false">
      <c r="B75" s="484" t="n">
        <v>43091</v>
      </c>
      <c r="C75" s="488" t="s">
        <v>413</v>
      </c>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73"/>
      <c r="AF75" s="473"/>
      <c r="AG75" s="470"/>
      <c r="AH75" s="470"/>
      <c r="AI75" s="470"/>
      <c r="AJ75" s="470"/>
      <c r="AK75" s="470"/>
      <c r="AL75" s="470"/>
      <c r="AP75" s="194"/>
      <c r="AQ75" s="194"/>
      <c r="AR75" s="194"/>
      <c r="AY75" s="440"/>
      <c r="BR75" s="5"/>
      <c r="BS75" s="5"/>
      <c r="BT75" s="5"/>
      <c r="BX75" s="186"/>
      <c r="BY75" s="186"/>
    </row>
    <row r="76" customFormat="false" ht="15.75" hidden="false" customHeight="true" outlineLevel="0" collapsed="false">
      <c r="B76" s="484" t="n">
        <v>43092</v>
      </c>
      <c r="C76" s="488" t="s">
        <v>414</v>
      </c>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73"/>
      <c r="AF76" s="473"/>
      <c r="AG76" s="470"/>
      <c r="AH76" s="470"/>
      <c r="AI76" s="470"/>
      <c r="AJ76" s="470"/>
      <c r="AK76" s="470"/>
      <c r="AL76" s="470"/>
      <c r="AP76" s="194"/>
      <c r="AQ76" s="194"/>
      <c r="AR76" s="194"/>
      <c r="AY76" s="440"/>
      <c r="BR76" s="5"/>
      <c r="BS76" s="5"/>
      <c r="BT76" s="5"/>
      <c r="BX76" s="186"/>
      <c r="BY76" s="186"/>
    </row>
    <row r="77" customFormat="false" ht="15.75" hidden="false" customHeight="true" outlineLevel="0" collapsed="false">
      <c r="B77" s="484" t="n">
        <v>43093</v>
      </c>
      <c r="C77" s="488" t="s">
        <v>415</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R77" s="5"/>
      <c r="BS77" s="5"/>
      <c r="BT77" s="5"/>
      <c r="BX77" s="186"/>
      <c r="BY77" s="186"/>
    </row>
    <row r="78" customFormat="false" ht="15.75" hidden="false" customHeight="true" outlineLevel="0" collapsed="false">
      <c r="B78" s="484" t="n">
        <v>43094</v>
      </c>
      <c r="C78" s="488" t="s">
        <v>416</v>
      </c>
      <c r="D78" s="488"/>
      <c r="E78" s="488"/>
      <c r="F78" s="488"/>
      <c r="G78" s="488"/>
      <c r="H78" s="488"/>
      <c r="I78" s="488"/>
      <c r="J78" s="488"/>
      <c r="K78" s="488"/>
      <c r="L78" s="488"/>
      <c r="M78" s="488"/>
      <c r="N78" s="488"/>
      <c r="O78" s="488"/>
      <c r="P78" s="488"/>
      <c r="Q78" s="488"/>
      <c r="R78" s="488"/>
      <c r="S78" s="488"/>
      <c r="T78" s="488"/>
      <c r="U78" s="488"/>
      <c r="V78" s="488"/>
      <c r="W78" s="488"/>
      <c r="X78" s="488"/>
      <c r="Y78" s="488"/>
      <c r="Z78" s="488"/>
      <c r="AA78" s="488"/>
      <c r="AB78" s="488"/>
      <c r="AC78" s="488"/>
      <c r="AD78" s="488"/>
      <c r="AE78" s="473"/>
      <c r="AF78" s="473"/>
      <c r="AG78" s="470"/>
      <c r="AH78" s="470"/>
      <c r="AI78" s="470"/>
      <c r="AJ78" s="470"/>
      <c r="AK78" s="470"/>
      <c r="AL78" s="470"/>
      <c r="AP78" s="194"/>
      <c r="AQ78" s="194"/>
      <c r="AR78" s="194"/>
      <c r="AY78" s="440"/>
      <c r="BR78" s="5"/>
      <c r="BS78" s="5"/>
      <c r="BT78" s="5"/>
      <c r="BX78" s="186"/>
      <c r="BY78" s="186"/>
    </row>
    <row r="79" customFormat="false" ht="15.75" hidden="false" customHeight="true" outlineLevel="0" collapsed="false">
      <c r="B79" s="484" t="n">
        <v>43095</v>
      </c>
      <c r="C79" s="488" t="s">
        <v>417</v>
      </c>
      <c r="D79" s="488"/>
      <c r="E79" s="488"/>
      <c r="F79" s="488"/>
      <c r="G79" s="488"/>
      <c r="H79" s="488"/>
      <c r="I79" s="488"/>
      <c r="J79" s="488"/>
      <c r="K79" s="488"/>
      <c r="L79" s="488"/>
      <c r="M79" s="488"/>
      <c r="N79" s="488"/>
      <c r="O79" s="488"/>
      <c r="P79" s="488"/>
      <c r="Q79" s="488"/>
      <c r="R79" s="488"/>
      <c r="S79" s="488"/>
      <c r="T79" s="488"/>
      <c r="U79" s="488"/>
      <c r="V79" s="488"/>
      <c r="W79" s="488"/>
      <c r="X79" s="488"/>
      <c r="Y79" s="488"/>
      <c r="Z79" s="488"/>
      <c r="AA79" s="488"/>
      <c r="AB79" s="488"/>
      <c r="AC79" s="488"/>
      <c r="AD79" s="488"/>
      <c r="AE79" s="473"/>
      <c r="AF79" s="473"/>
      <c r="AG79" s="470"/>
      <c r="AH79" s="470"/>
      <c r="AI79" s="470"/>
      <c r="AJ79" s="470"/>
      <c r="AK79" s="470"/>
      <c r="AL79" s="470"/>
      <c r="AP79" s="194"/>
      <c r="AQ79" s="194"/>
      <c r="AR79" s="194"/>
      <c r="AY79" s="440"/>
      <c r="BR79" s="5"/>
      <c r="BS79" s="5"/>
      <c r="BT79" s="5"/>
      <c r="BX79" s="186"/>
      <c r="BY79" s="186"/>
    </row>
    <row r="80" customFormat="false" ht="15.75" hidden="false" customHeight="true" outlineLevel="0" collapsed="false">
      <c r="B80" s="484" t="n">
        <v>43096</v>
      </c>
      <c r="C80" s="488" t="s">
        <v>418</v>
      </c>
      <c r="D80" s="488"/>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73"/>
      <c r="AF80" s="473"/>
      <c r="AG80" s="470"/>
      <c r="AH80" s="470"/>
      <c r="AI80" s="470"/>
      <c r="AJ80" s="470"/>
      <c r="AK80" s="470"/>
      <c r="AL80" s="470"/>
      <c r="AP80" s="194"/>
      <c r="AQ80" s="194"/>
      <c r="AR80" s="194"/>
      <c r="AY80" s="440"/>
      <c r="BR80" s="5"/>
      <c r="BS80" s="5"/>
      <c r="BT80" s="5"/>
      <c r="BX80" s="186"/>
      <c r="BY80" s="186"/>
    </row>
    <row r="81" customFormat="false" ht="15.75" hidden="false" customHeight="true" outlineLevel="0" collapsed="false">
      <c r="B81" s="484" t="n">
        <v>43097</v>
      </c>
      <c r="C81" s="488" t="s">
        <v>419</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c r="BX81" s="186"/>
      <c r="BY81" s="186"/>
    </row>
    <row r="82" customFormat="false" ht="15.75" hidden="false" customHeight="true" outlineLevel="0" collapsed="false">
      <c r="B82" s="484" t="n">
        <v>43098</v>
      </c>
      <c r="C82" s="488" t="s">
        <v>420</v>
      </c>
      <c r="D82" s="488"/>
      <c r="E82" s="488"/>
      <c r="F82" s="488"/>
      <c r="G82" s="488"/>
      <c r="H82" s="488"/>
      <c r="I82" s="488"/>
      <c r="J82" s="488"/>
      <c r="K82" s="488"/>
      <c r="L82" s="488"/>
      <c r="M82" s="488"/>
      <c r="N82" s="488"/>
      <c r="O82" s="488"/>
      <c r="P82" s="488"/>
      <c r="Q82" s="488"/>
      <c r="R82" s="488"/>
      <c r="S82" s="488"/>
      <c r="T82" s="488"/>
      <c r="U82" s="488"/>
      <c r="V82" s="488"/>
      <c r="W82" s="488"/>
      <c r="X82" s="488"/>
      <c r="Y82" s="488"/>
      <c r="Z82" s="488"/>
      <c r="AA82" s="488"/>
      <c r="AB82" s="488"/>
      <c r="AC82" s="488"/>
      <c r="AD82" s="488"/>
      <c r="AE82" s="473"/>
      <c r="AF82" s="473"/>
      <c r="AG82" s="470"/>
      <c r="AH82" s="470"/>
      <c r="AI82" s="470"/>
      <c r="AJ82" s="470"/>
      <c r="AK82" s="470"/>
      <c r="AL82" s="470"/>
      <c r="AP82" s="194"/>
      <c r="AQ82" s="194"/>
      <c r="AR82" s="194"/>
      <c r="AY82" s="440"/>
      <c r="BR82" s="5"/>
      <c r="BS82" s="5"/>
      <c r="BT82" s="5"/>
      <c r="BX82" s="186"/>
      <c r="BY82" s="186"/>
    </row>
    <row r="83" customFormat="false" ht="15.75" hidden="false" customHeight="true" outlineLevel="0" collapsed="false">
      <c r="B83" s="484" t="n">
        <v>43099</v>
      </c>
      <c r="C83" s="488" t="s">
        <v>420</v>
      </c>
      <c r="D83" s="488"/>
      <c r="E83" s="488"/>
      <c r="F83" s="488"/>
      <c r="G83" s="488"/>
      <c r="H83" s="488"/>
      <c r="I83" s="488"/>
      <c r="J83" s="488"/>
      <c r="K83" s="488"/>
      <c r="L83" s="488"/>
      <c r="M83" s="488"/>
      <c r="N83" s="488"/>
      <c r="O83" s="488"/>
      <c r="P83" s="488"/>
      <c r="Q83" s="488"/>
      <c r="R83" s="488"/>
      <c r="S83" s="488"/>
      <c r="T83" s="488"/>
      <c r="U83" s="488"/>
      <c r="V83" s="488"/>
      <c r="W83" s="488"/>
      <c r="X83" s="488"/>
      <c r="Y83" s="488"/>
      <c r="Z83" s="488"/>
      <c r="AA83" s="488"/>
      <c r="AB83" s="488"/>
      <c r="AC83" s="488"/>
      <c r="AD83" s="488"/>
      <c r="AE83" s="473"/>
      <c r="AF83" s="473"/>
      <c r="AG83" s="470"/>
      <c r="AH83" s="470"/>
      <c r="AI83" s="470"/>
      <c r="AJ83" s="470"/>
      <c r="AK83" s="470"/>
      <c r="AL83" s="470"/>
      <c r="AP83" s="194"/>
      <c r="AQ83" s="194"/>
      <c r="AR83" s="194"/>
      <c r="AY83" s="440"/>
      <c r="BR83" s="5"/>
      <c r="BS83" s="5"/>
      <c r="BT83" s="5"/>
      <c r="BX83" s="186"/>
      <c r="BY83" s="186"/>
    </row>
    <row r="84" customFormat="false" ht="15.75" hidden="false" customHeight="true" outlineLevel="0" collapsed="false">
      <c r="B84" s="484" t="n">
        <v>43100</v>
      </c>
      <c r="C84" s="488" t="s">
        <v>420</v>
      </c>
      <c r="D84" s="488"/>
      <c r="E84" s="488"/>
      <c r="F84" s="488"/>
      <c r="G84" s="488"/>
      <c r="H84" s="488"/>
      <c r="I84" s="488"/>
      <c r="J84" s="488"/>
      <c r="K84" s="488"/>
      <c r="L84" s="488"/>
      <c r="M84" s="488"/>
      <c r="N84" s="488"/>
      <c r="O84" s="488"/>
      <c r="P84" s="488"/>
      <c r="Q84" s="488"/>
      <c r="R84" s="488"/>
      <c r="S84" s="488"/>
      <c r="T84" s="488"/>
      <c r="U84" s="488"/>
      <c r="V84" s="488"/>
      <c r="W84" s="488"/>
      <c r="X84" s="488"/>
      <c r="Y84" s="488"/>
      <c r="Z84" s="488"/>
      <c r="AA84" s="488"/>
      <c r="AB84" s="488"/>
      <c r="AC84" s="488"/>
      <c r="AD84" s="488"/>
    </row>
  </sheetData>
  <mergeCells count="114">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X3:BX5"/>
    <mergeCell ref="BY3:BY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1"/>
    <mergeCell ref="E45:F45"/>
    <mergeCell ref="G45:H45"/>
    <mergeCell ref="I45:J45"/>
    <mergeCell ref="K45:L45"/>
    <mergeCell ref="M45:N45"/>
    <mergeCell ref="O45:P45"/>
    <mergeCell ref="C53:AD53"/>
    <mergeCell ref="C54:AD54"/>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 ref="C83:AD83"/>
    <mergeCell ref="C84:AD84"/>
  </mergeCells>
  <conditionalFormatting sqref="Q13:S15">
    <cfRule type="cellIs" priority="2" operator="greaterThan" aboveAverage="0" equalAverage="0" bottom="0" percent="0" rank="0" text="" dxfId="11">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Z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BY34:BY89 B6"/>
    </sheetView>
  </sheetViews>
  <sheetFormatPr defaultColWidth="8.54296875" defaultRowHeight="15" zeroHeight="false" outlineLevelRow="0" outlineLevelCol="0"/>
  <cols>
    <col collapsed="false" customWidth="true" hidden="false" outlineLevel="0" max="2" min="2" style="0" width="9.57"/>
    <col collapsed="false" customWidth="true" hidden="false" outlineLevel="0" max="32" min="32" style="0" width="10.28"/>
    <col collapsed="false" customWidth="true" hidden="false" outlineLevel="0" max="34" min="34" style="0" width="9.7"/>
    <col collapsed="false" customWidth="true" hidden="false" outlineLevel="0" max="36" min="36" style="0" width="9.57"/>
    <col collapsed="false" customWidth="true" hidden="false" outlineLevel="0" max="38" min="38" style="0" width="9.57"/>
    <col collapsed="false" customWidth="true" hidden="false" outlineLevel="0" max="40" min="40" style="0" width="9.57"/>
    <col collapsed="false" customWidth="true" hidden="false" outlineLevel="0" max="41" min="41" style="0" width="10.57"/>
    <col collapsed="false" customWidth="true" hidden="false" outlineLevel="0" max="43" min="43" style="364" width="10.28"/>
    <col collapsed="false" customWidth="true" hidden="false" outlineLevel="0" max="67" min="67" style="0" width="11.28"/>
    <col collapsed="false" customWidth="true" hidden="false" outlineLevel="0" max="68" min="68" style="0" width="11.43"/>
    <col collapsed="false" customWidth="true" hidden="false" outlineLevel="0" max="71" min="70" style="5" width="9.14"/>
    <col collapsed="false" customWidth="true" hidden="false" outlineLevel="0" max="72" min="72" style="0" width="9"/>
    <col collapsed="false" customWidth="true" hidden="false" outlineLevel="0" max="76" min="76" style="5" width="12"/>
    <col collapsed="false" customWidth="true" hidden="false" outlineLevel="0" max="77" min="77" style="5" width="11.85"/>
    <col collapsed="false" customWidth="true" hidden="true" outlineLevel="0" max="78" min="78" style="0" width="9.14"/>
    <col collapsed="false" customWidth="true" hidden="false" outlineLevel="0" max="203" min="203" style="0" width="9.57"/>
    <col collapsed="false" customWidth="true" hidden="false" outlineLevel="0" max="233" min="233" style="0" width="10.28"/>
    <col collapsed="false" customWidth="true" hidden="false" outlineLevel="0" max="235" min="235" style="0" width="9.7"/>
    <col collapsed="false" customWidth="true" hidden="false" outlineLevel="0" max="237" min="237" style="0" width="9.57"/>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row>
    <row r="2" customFormat="false" ht="18.75" hidden="false" customHeight="false" outlineLevel="0" collapsed="false">
      <c r="B2" s="6" t="n">
        <v>42767</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365"/>
      <c r="AR2" s="10"/>
      <c r="AS2" s="10"/>
      <c r="AT2" s="10"/>
      <c r="AU2" s="10"/>
      <c r="AV2" s="10"/>
      <c r="AW2" s="11"/>
      <c r="AX2" s="11"/>
    </row>
    <row r="3" customFormat="false" ht="13.7"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377" t="s">
        <v>21</v>
      </c>
      <c r="W3" s="377" t="s">
        <v>22</v>
      </c>
      <c r="X3" s="377" t="s">
        <v>23</v>
      </c>
      <c r="Y3" s="377" t="s">
        <v>24</v>
      </c>
      <c r="Z3" s="377" t="s">
        <v>25</v>
      </c>
      <c r="AA3" s="377" t="s">
        <v>26</v>
      </c>
      <c r="AB3" s="378" t="s">
        <v>27</v>
      </c>
      <c r="AC3" s="379" t="s">
        <v>144</v>
      </c>
      <c r="AD3" s="380" t="s">
        <v>29</v>
      </c>
      <c r="AE3" s="379" t="s">
        <v>30</v>
      </c>
      <c r="AF3" s="381" t="s">
        <v>31</v>
      </c>
      <c r="AG3" s="381" t="s">
        <v>32</v>
      </c>
      <c r="AH3" s="381" t="s">
        <v>33</v>
      </c>
      <c r="AI3" s="382" t="s">
        <v>34</v>
      </c>
      <c r="AJ3" s="383" t="s">
        <v>35</v>
      </c>
      <c r="AK3" s="384" t="s">
        <v>145</v>
      </c>
      <c r="AL3" s="385" t="s">
        <v>146</v>
      </c>
      <c r="AM3" s="384" t="s">
        <v>37</v>
      </c>
      <c r="AN3" s="384" t="s">
        <v>147</v>
      </c>
      <c r="AO3" s="386" t="s">
        <v>40</v>
      </c>
      <c r="AP3" s="387" t="s">
        <v>41</v>
      </c>
      <c r="AQ3" s="388" t="s">
        <v>42</v>
      </c>
      <c r="AR3" s="389" t="s">
        <v>43</v>
      </c>
      <c r="AS3" s="390" t="s">
        <v>44</v>
      </c>
      <c r="AT3" s="390" t="s">
        <v>45</v>
      </c>
      <c r="AU3" s="390" t="s">
        <v>46</v>
      </c>
      <c r="AV3" s="390" t="s">
        <v>47</v>
      </c>
      <c r="AW3" s="390" t="s">
        <v>48</v>
      </c>
      <c r="AX3" s="390" t="s">
        <v>49</v>
      </c>
      <c r="AZ3" s="390" t="s">
        <v>50</v>
      </c>
      <c r="BA3" s="390" t="s">
        <v>51</v>
      </c>
      <c r="BB3" s="390" t="s">
        <v>52</v>
      </c>
      <c r="BC3" s="390" t="s">
        <v>53</v>
      </c>
      <c r="BD3" s="390" t="s">
        <v>54</v>
      </c>
      <c r="BE3" s="391" t="s">
        <v>148</v>
      </c>
      <c r="BF3" s="37" t="s">
        <v>56</v>
      </c>
      <c r="BG3" s="37" t="s">
        <v>57</v>
      </c>
      <c r="BH3" s="37" t="s">
        <v>58</v>
      </c>
      <c r="BI3" s="392" t="s">
        <v>59</v>
      </c>
      <c r="BJ3" s="37" t="s">
        <v>60</v>
      </c>
      <c r="BK3" s="37"/>
      <c r="BL3" s="37" t="s">
        <v>61</v>
      </c>
      <c r="BM3" s="37" t="s">
        <v>62</v>
      </c>
      <c r="BN3" s="37" t="s">
        <v>63</v>
      </c>
      <c r="BO3" s="38" t="s">
        <v>64</v>
      </c>
      <c r="BP3" s="38" t="s">
        <v>65</v>
      </c>
      <c r="BQ3" s="39"/>
      <c r="BR3" s="40" t="s">
        <v>66</v>
      </c>
      <c r="BS3" s="40" t="s">
        <v>67</v>
      </c>
      <c r="BU3" s="37" t="s">
        <v>68</v>
      </c>
      <c r="BV3" s="37" t="s">
        <v>69</v>
      </c>
      <c r="BW3" s="37" t="s">
        <v>70</v>
      </c>
      <c r="BX3" s="393" t="s">
        <v>71</v>
      </c>
      <c r="BY3" s="393" t="s">
        <v>72</v>
      </c>
    </row>
    <row r="4" customFormat="false" ht="13.7"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377"/>
      <c r="W4" s="377"/>
      <c r="X4" s="377"/>
      <c r="Y4" s="377"/>
      <c r="Z4" s="377"/>
      <c r="AA4" s="377"/>
      <c r="AB4" s="378"/>
      <c r="AC4" s="379"/>
      <c r="AD4" s="380"/>
      <c r="AE4" s="379"/>
      <c r="AF4" s="381"/>
      <c r="AG4" s="381"/>
      <c r="AH4" s="381"/>
      <c r="AI4" s="382"/>
      <c r="AJ4" s="383"/>
      <c r="AK4" s="384"/>
      <c r="AL4" s="385"/>
      <c r="AM4" s="384"/>
      <c r="AN4" s="384"/>
      <c r="AO4" s="386"/>
      <c r="AP4" s="387"/>
      <c r="AQ4" s="388"/>
      <c r="AR4" s="389"/>
      <c r="AS4" s="390"/>
      <c r="AT4" s="390"/>
      <c r="AU4" s="390"/>
      <c r="AV4" s="390"/>
      <c r="AW4" s="390"/>
      <c r="AX4" s="390"/>
      <c r="AZ4" s="390"/>
      <c r="BA4" s="390"/>
      <c r="BB4" s="390"/>
      <c r="BC4" s="390"/>
      <c r="BD4" s="390"/>
      <c r="BE4" s="390"/>
      <c r="BF4" s="67" t="s">
        <v>75</v>
      </c>
      <c r="BG4" s="67" t="s">
        <v>75</v>
      </c>
      <c r="BH4" s="67" t="s">
        <v>76</v>
      </c>
      <c r="BI4" s="38" t="s">
        <v>77</v>
      </c>
      <c r="BJ4" s="38" t="s">
        <v>77</v>
      </c>
      <c r="BK4" s="38" t="s">
        <v>78</v>
      </c>
      <c r="BL4" s="67" t="s">
        <v>79</v>
      </c>
      <c r="BM4" s="67" t="s">
        <v>80</v>
      </c>
      <c r="BN4" s="37"/>
      <c r="BO4" s="38"/>
      <c r="BP4" s="38"/>
      <c r="BQ4" s="39"/>
      <c r="BR4" s="40"/>
      <c r="BS4" s="40"/>
      <c r="BU4" s="67" t="s">
        <v>75</v>
      </c>
      <c r="BV4" s="37"/>
      <c r="BW4" s="37"/>
      <c r="BX4" s="393"/>
      <c r="BY4" s="393"/>
    </row>
    <row r="5" customFormat="false" ht="27" hidden="false" customHeight="tru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377"/>
      <c r="W5" s="377"/>
      <c r="X5" s="377"/>
      <c r="Y5" s="377"/>
      <c r="Z5" s="377"/>
      <c r="AA5" s="377"/>
      <c r="AB5" s="378"/>
      <c r="AC5" s="379"/>
      <c r="AD5" s="380"/>
      <c r="AE5" s="379"/>
      <c r="AF5" s="381"/>
      <c r="AG5" s="381"/>
      <c r="AH5" s="381"/>
      <c r="AI5" s="382"/>
      <c r="AJ5" s="383"/>
      <c r="AK5" s="384"/>
      <c r="AL5" s="385"/>
      <c r="AM5" s="384"/>
      <c r="AN5" s="384"/>
      <c r="AO5" s="386"/>
      <c r="AP5" s="387"/>
      <c r="AQ5" s="388"/>
      <c r="AR5" s="389"/>
      <c r="AS5" s="390"/>
      <c r="AT5" s="390"/>
      <c r="AU5" s="390"/>
      <c r="AV5" s="390"/>
      <c r="AW5" s="390"/>
      <c r="AX5" s="390"/>
      <c r="AZ5" s="390"/>
      <c r="BA5" s="390"/>
      <c r="BB5" s="390"/>
      <c r="BC5" s="390"/>
      <c r="BD5" s="390"/>
      <c r="BE5" s="391"/>
      <c r="BF5" s="67"/>
      <c r="BG5" s="67"/>
      <c r="BH5" s="67" t="s">
        <v>85</v>
      </c>
      <c r="BI5" s="38"/>
      <c r="BJ5" s="38"/>
      <c r="BK5" s="38"/>
      <c r="BL5" s="67"/>
      <c r="BM5" s="67"/>
      <c r="BN5" s="37"/>
      <c r="BO5" s="38"/>
      <c r="BP5" s="38"/>
      <c r="BQ5" s="39"/>
      <c r="BR5" s="40"/>
      <c r="BS5" s="40"/>
      <c r="BU5" s="67"/>
      <c r="BV5" s="37"/>
      <c r="BW5" s="37"/>
      <c r="BX5" s="393"/>
      <c r="BY5" s="393"/>
    </row>
    <row r="6" customFormat="false" ht="14.25" hidden="false" customHeight="true" outlineLevel="0" collapsed="false">
      <c r="A6" s="84" t="s">
        <v>91</v>
      </c>
      <c r="B6" s="180" t="n">
        <v>42764</v>
      </c>
      <c r="C6" s="86" t="n">
        <v>62.5</v>
      </c>
      <c r="D6" s="87" t="n">
        <v>0.735</v>
      </c>
      <c r="E6" s="88" t="n">
        <v>71</v>
      </c>
      <c r="F6" s="88" t="n">
        <v>54</v>
      </c>
      <c r="G6" s="89" t="n">
        <v>24</v>
      </c>
      <c r="H6" s="89" t="n">
        <v>0</v>
      </c>
      <c r="I6" s="89" t="n">
        <v>24</v>
      </c>
      <c r="J6" s="89" t="n">
        <v>0</v>
      </c>
      <c r="K6" s="90" t="n">
        <v>0</v>
      </c>
      <c r="L6" s="90" t="n">
        <v>0</v>
      </c>
      <c r="M6" s="90" t="n">
        <v>0</v>
      </c>
      <c r="N6" s="90" t="n">
        <v>0</v>
      </c>
      <c r="O6" s="90" t="n">
        <v>0</v>
      </c>
      <c r="P6" s="90" t="n">
        <v>0</v>
      </c>
      <c r="Q6" s="90" t="n">
        <v>3715</v>
      </c>
      <c r="R6" s="91" t="n">
        <v>3104</v>
      </c>
      <c r="S6" s="91" t="n">
        <v>3104</v>
      </c>
      <c r="T6" s="92" t="n">
        <v>3051</v>
      </c>
      <c r="U6" s="92" t="n">
        <v>3146</v>
      </c>
      <c r="V6" s="89" t="n">
        <v>41</v>
      </c>
      <c r="W6" s="89" t="n">
        <v>0</v>
      </c>
      <c r="X6" s="89" t="n">
        <v>44</v>
      </c>
      <c r="Y6" s="89" t="n">
        <v>0</v>
      </c>
      <c r="Z6" s="89" t="n">
        <v>63</v>
      </c>
      <c r="AA6" s="88" t="n">
        <v>0</v>
      </c>
      <c r="AB6" s="93" t="n">
        <f aca="false">U6-T6+AX6</f>
        <v>95</v>
      </c>
      <c r="AC6" s="94" t="n">
        <f aca="false">T6-S6</f>
        <v>-53</v>
      </c>
      <c r="AD6" s="88" t="n">
        <v>133</v>
      </c>
      <c r="AE6" s="181" t="n">
        <f aca="false">IF(AD6&gt;0, U6/(AD6*24),"no data")</f>
        <v>0.985588972431078</v>
      </c>
      <c r="AF6" s="96" t="n">
        <f aca="false">IF(Q6&gt;0,Q6/24,"no data")</f>
        <v>154.791666666667</v>
      </c>
      <c r="AG6" s="95" t="n">
        <f aca="false">IF(T6&gt;0,(T6/Q6),"no data")</f>
        <v>0.821265141318977</v>
      </c>
      <c r="AH6" s="97" t="n">
        <f aca="false">(1440-((V6*W6)+(X6*Y6)+(Z6*AA6))/(V6+X6+Z6))/1440</f>
        <v>1</v>
      </c>
      <c r="AI6" s="98" t="n">
        <f aca="false">IF(T6&gt;0,(1440-((W6*V6+AR6*AS6)+(Y6*X6+AT6*AU6)+(Z6*AA6+AV6*AW6))/(V6+X6+Z6))/1440,"no data")</f>
        <v>0.878378378378378</v>
      </c>
      <c r="AJ6" s="110" t="n">
        <v>11.29</v>
      </c>
      <c r="AK6" s="101" t="n">
        <v>172.79</v>
      </c>
      <c r="AL6" s="101" t="n">
        <f aca="false">AJ6*AK6</f>
        <v>1950.7991</v>
      </c>
      <c r="AM6" s="110" t="n">
        <v>25.854</v>
      </c>
      <c r="AN6" s="88" t="n">
        <v>935</v>
      </c>
      <c r="AO6" s="182" t="n">
        <f aca="false">AM6*AN6</f>
        <v>24173.49</v>
      </c>
      <c r="AP6" s="183" t="n">
        <f aca="false">IF(T6&gt;0,((((AJ6*AK6)+(AM6*AN6))/(T6*1000))*1000000),"no data")</f>
        <v>8562.53330055719</v>
      </c>
      <c r="AQ6" s="184" t="n">
        <f aca="false">R6/24</f>
        <v>129.333333333333</v>
      </c>
      <c r="AR6" s="88" t="n">
        <v>0</v>
      </c>
      <c r="AS6" s="106" t="n">
        <v>0</v>
      </c>
      <c r="AT6" s="106" t="n">
        <v>0</v>
      </c>
      <c r="AU6" s="88" t="n">
        <v>0</v>
      </c>
      <c r="AV6" s="106" t="n">
        <v>18</v>
      </c>
      <c r="AW6" s="88" t="n">
        <v>1440</v>
      </c>
      <c r="AX6" s="88" t="n">
        <v>0</v>
      </c>
      <c r="AZ6" s="107" t="n">
        <v>995</v>
      </c>
      <c r="BA6" s="107" t="n">
        <v>1064</v>
      </c>
      <c r="BB6" s="107" t="n">
        <v>1087</v>
      </c>
      <c r="BC6" s="185" t="n">
        <f aca="false">(BA6-AZ6)</f>
        <v>69</v>
      </c>
      <c r="BD6" s="107" t="n">
        <f aca="false">AP6</f>
        <v>8562.53330055719</v>
      </c>
      <c r="BE6" s="107" t="n">
        <f aca="false">AP6</f>
        <v>8562.53330055719</v>
      </c>
      <c r="BF6" s="109" t="n">
        <v>0.221</v>
      </c>
      <c r="BG6" s="110" t="n">
        <v>0</v>
      </c>
      <c r="BH6" s="111" t="n">
        <v>0</v>
      </c>
      <c r="BI6" s="112" t="n">
        <v>27.06</v>
      </c>
      <c r="BJ6" s="111" t="n">
        <v>23.2</v>
      </c>
      <c r="BK6" s="111" t="n">
        <v>31.06</v>
      </c>
      <c r="BL6" s="112" t="n">
        <v>999.21</v>
      </c>
      <c r="BM6" s="111" t="n">
        <v>49.99</v>
      </c>
      <c r="BN6" s="113" t="n">
        <v>0.918</v>
      </c>
      <c r="BO6" s="112" t="n">
        <v>82.86</v>
      </c>
      <c r="BP6" s="111" t="n">
        <v>84.39</v>
      </c>
      <c r="BR6" s="107" t="n">
        <v>12794</v>
      </c>
      <c r="BS6" s="107" t="n">
        <v>12779</v>
      </c>
      <c r="BT6" s="186" t="n">
        <f aca="false">BS6-BR6</f>
        <v>-15</v>
      </c>
      <c r="BU6" s="107" t="n">
        <f aca="false">BF6+BG6</f>
        <v>0.221</v>
      </c>
      <c r="BV6" s="108" t="n">
        <v>10.17</v>
      </c>
      <c r="BW6" s="108" t="n">
        <v>0</v>
      </c>
      <c r="BX6" s="108" t="n">
        <v>0</v>
      </c>
      <c r="BY6" s="108" t="n">
        <v>0</v>
      </c>
      <c r="BZ6" s="187"/>
    </row>
    <row r="7" customFormat="false" ht="15" hidden="false" customHeight="false" outlineLevel="0" collapsed="false">
      <c r="A7" s="84"/>
      <c r="B7" s="180" t="n">
        <v>42765</v>
      </c>
      <c r="C7" s="86" t="n">
        <v>63.2</v>
      </c>
      <c r="D7" s="87" t="n">
        <v>0.721</v>
      </c>
      <c r="E7" s="88" t="n">
        <v>73</v>
      </c>
      <c r="F7" s="88" t="n">
        <v>56</v>
      </c>
      <c r="G7" s="89" t="n">
        <v>24</v>
      </c>
      <c r="H7" s="89" t="n">
        <v>0</v>
      </c>
      <c r="I7" s="89" t="n">
        <v>24</v>
      </c>
      <c r="J7" s="89" t="n">
        <v>0</v>
      </c>
      <c r="K7" s="90" t="n">
        <v>0</v>
      </c>
      <c r="L7" s="90" t="n">
        <v>0</v>
      </c>
      <c r="M7" s="90" t="n">
        <v>0</v>
      </c>
      <c r="N7" s="90" t="n">
        <v>0</v>
      </c>
      <c r="O7" s="90" t="n">
        <v>0</v>
      </c>
      <c r="P7" s="90" t="n">
        <v>0</v>
      </c>
      <c r="Q7" s="90" t="n">
        <v>3710</v>
      </c>
      <c r="R7" s="91" t="n">
        <v>3345.5</v>
      </c>
      <c r="S7" s="91" t="n">
        <v>3345.5</v>
      </c>
      <c r="T7" s="92" t="n">
        <v>3289</v>
      </c>
      <c r="U7" s="92" t="n">
        <v>3390</v>
      </c>
      <c r="V7" s="89" t="n">
        <v>44</v>
      </c>
      <c r="W7" s="89" t="n">
        <v>0</v>
      </c>
      <c r="X7" s="89" t="n">
        <v>44</v>
      </c>
      <c r="Y7" s="89" t="n">
        <v>0</v>
      </c>
      <c r="Z7" s="89" t="n">
        <v>63</v>
      </c>
      <c r="AA7" s="88" t="n">
        <v>0</v>
      </c>
      <c r="AB7" s="93" t="n">
        <f aca="false">U7-T7+AX7</f>
        <v>101</v>
      </c>
      <c r="AC7" s="94" t="n">
        <f aca="false">T7-S7</f>
        <v>-56.5</v>
      </c>
      <c r="AD7" s="88" t="n">
        <v>151</v>
      </c>
      <c r="AE7" s="181" t="n">
        <f aca="false">IF(AD7&gt;0, U7/(AD7*24),"no data")</f>
        <v>0.935430463576159</v>
      </c>
      <c r="AF7" s="96" t="n">
        <f aca="false">IF(Q7&gt;0,Q7/24,"no data")</f>
        <v>154.583333333333</v>
      </c>
      <c r="AG7" s="95" t="n">
        <f aca="false">IF(T7&gt;0,(T7/Q7),"no data")</f>
        <v>0.886522911051213</v>
      </c>
      <c r="AH7" s="97" t="n">
        <f aca="false">(1440-((V7*W7)+(X7*Y7)+(Z7*AA7))/(V7+X7+Z7))/1440</f>
        <v>1</v>
      </c>
      <c r="AI7" s="98" t="n">
        <f aca="false">IF(T7&gt;0,(1440-((W7*V7+AR7*AS7)+(Y7*X7+AT7*AU7)+(Z7*AA7+AV7*AW7))/(V7+X7+Z7))/1440,"no data")</f>
        <v>0.940397350993377</v>
      </c>
      <c r="AJ7" s="110" t="n">
        <v>11.3</v>
      </c>
      <c r="AK7" s="101" t="n">
        <v>173.28</v>
      </c>
      <c r="AL7" s="101" t="n">
        <f aca="false">AJ7*AK7</f>
        <v>1958.064</v>
      </c>
      <c r="AM7" s="110" t="n">
        <v>28.291</v>
      </c>
      <c r="AN7" s="88" t="n">
        <v>937</v>
      </c>
      <c r="AO7" s="182" t="n">
        <f aca="false">AM7*AN7</f>
        <v>26508.667</v>
      </c>
      <c r="AP7" s="183" t="n">
        <f aca="false">IF(T7&gt;0,((((AJ7*AK7)+(AM7*AN7))/(T7*1000))*1000000),"no data")</f>
        <v>8655.13256308909</v>
      </c>
      <c r="AQ7" s="184" t="n">
        <f aca="false">R7/24</f>
        <v>139.395833333333</v>
      </c>
      <c r="AR7" s="88" t="n">
        <v>0</v>
      </c>
      <c r="AS7" s="106" t="n">
        <v>0</v>
      </c>
      <c r="AT7" s="106" t="n">
        <v>0</v>
      </c>
      <c r="AU7" s="88" t="n">
        <v>0</v>
      </c>
      <c r="AV7" s="106" t="n">
        <v>9</v>
      </c>
      <c r="AW7" s="88" t="n">
        <v>1440</v>
      </c>
      <c r="AX7" s="88" t="n">
        <v>0</v>
      </c>
      <c r="AZ7" s="107" t="n">
        <v>1061</v>
      </c>
      <c r="BA7" s="107" t="n">
        <v>1051</v>
      </c>
      <c r="BB7" s="107" t="n">
        <v>1278</v>
      </c>
      <c r="BC7" s="185" t="n">
        <f aca="false">(BA7-AZ7)</f>
        <v>-10</v>
      </c>
      <c r="BD7" s="107" t="n">
        <f aca="false">AP7</f>
        <v>8655.13256308909</v>
      </c>
      <c r="BE7" s="107" t="n">
        <f aca="false">AP7</f>
        <v>8655.13256308909</v>
      </c>
      <c r="BF7" s="109" t="n">
        <v>1.269</v>
      </c>
      <c r="BG7" s="110" t="n">
        <v>1.095</v>
      </c>
      <c r="BH7" s="111" t="n">
        <v>16.81</v>
      </c>
      <c r="BI7" s="111" t="n">
        <v>28.3</v>
      </c>
      <c r="BJ7" s="112" t="n">
        <v>23.01</v>
      </c>
      <c r="BK7" s="111" t="n">
        <v>30.73</v>
      </c>
      <c r="BL7" s="112" t="n">
        <v>997.21</v>
      </c>
      <c r="BM7" s="111" t="n">
        <v>50.01</v>
      </c>
      <c r="BN7" s="113" t="n">
        <v>0.9178</v>
      </c>
      <c r="BO7" s="107" t="n">
        <v>88.47</v>
      </c>
      <c r="BP7" s="111" t="n">
        <v>84.22</v>
      </c>
      <c r="BR7" s="107" t="n">
        <v>12562</v>
      </c>
      <c r="BS7" s="107" t="n">
        <v>12826</v>
      </c>
      <c r="BT7" s="186" t="n">
        <f aca="false">BS7-BR7</f>
        <v>264</v>
      </c>
      <c r="BU7" s="107" t="n">
        <f aca="false">BF7+BG7</f>
        <v>2.364</v>
      </c>
      <c r="BV7" s="108" t="n">
        <v>24</v>
      </c>
      <c r="BW7" s="108" t="n">
        <v>12.48</v>
      </c>
      <c r="BX7" s="108" t="n">
        <v>12.7</v>
      </c>
      <c r="BY7" s="108" t="n">
        <v>5.42</v>
      </c>
      <c r="BZ7" s="187"/>
    </row>
    <row r="8" customFormat="false" ht="15" hidden="false" customHeight="false" outlineLevel="0" collapsed="false">
      <c r="A8" s="84"/>
      <c r="B8" s="180" t="n">
        <v>42766</v>
      </c>
      <c r="C8" s="86" t="n">
        <v>61</v>
      </c>
      <c r="D8" s="87" t="n">
        <v>0.766</v>
      </c>
      <c r="E8" s="88" t="n">
        <v>71</v>
      </c>
      <c r="F8" s="88" t="n">
        <v>51</v>
      </c>
      <c r="G8" s="89" t="n">
        <v>24</v>
      </c>
      <c r="H8" s="89" t="n">
        <v>0</v>
      </c>
      <c r="I8" s="89" t="n">
        <v>24</v>
      </c>
      <c r="J8" s="89" t="n">
        <v>0</v>
      </c>
      <c r="K8" s="90" t="n">
        <v>0</v>
      </c>
      <c r="L8" s="90" t="n">
        <v>0</v>
      </c>
      <c r="M8" s="90" t="n">
        <v>0</v>
      </c>
      <c r="N8" s="90" t="n">
        <v>0</v>
      </c>
      <c r="O8" s="90" t="n">
        <v>0</v>
      </c>
      <c r="P8" s="90" t="n">
        <v>0</v>
      </c>
      <c r="Q8" s="90" t="n">
        <v>3714</v>
      </c>
      <c r="R8" s="91" t="n">
        <v>3578</v>
      </c>
      <c r="S8" s="91" t="n">
        <v>3578</v>
      </c>
      <c r="T8" s="92" t="n">
        <v>3522</v>
      </c>
      <c r="U8" s="92" t="n">
        <v>3628</v>
      </c>
      <c r="V8" s="89" t="n">
        <v>46</v>
      </c>
      <c r="W8" s="89" t="n">
        <v>0</v>
      </c>
      <c r="X8" s="89" t="n">
        <v>44</v>
      </c>
      <c r="Y8" s="89" t="n">
        <v>0</v>
      </c>
      <c r="Z8" s="89" t="n">
        <v>63</v>
      </c>
      <c r="AA8" s="88" t="n">
        <v>0</v>
      </c>
      <c r="AB8" s="93" t="n">
        <f aca="false">U8-T8+AX8</f>
        <v>106</v>
      </c>
      <c r="AC8" s="94" t="n">
        <f aca="false">T8-S8</f>
        <v>-56</v>
      </c>
      <c r="AD8" s="88" t="n">
        <v>153</v>
      </c>
      <c r="AE8" s="181" t="n">
        <f aca="false">IF(AD8&gt;0, U8/(AD8*24),"no data")</f>
        <v>0.9880174291939</v>
      </c>
      <c r="AF8" s="96" t="n">
        <f aca="false">IF(Q8&gt;0,Q8/24,"no data")</f>
        <v>154.75</v>
      </c>
      <c r="AG8" s="95" t="n">
        <f aca="false">IF(T8&gt;0,(T8/Q8),"no data")</f>
        <v>0.948303715670436</v>
      </c>
      <c r="AH8" s="97" t="n">
        <f aca="false">(1440-((V8*W8)+(X8*Y8)+(Z8*AA8))/(V8+X8+Z8))/1440</f>
        <v>1</v>
      </c>
      <c r="AI8" s="98" t="n">
        <f aca="false">IF(T8&gt;0,(1440-((W8*V8+AR8*AS8)+(Y8*X8+AT8*AU8)+(Z8*AA8+AV8*AW8))/(V8+X8+Z8))/1440,"no data")</f>
        <v>0.980392156862745</v>
      </c>
      <c r="AJ8" s="110" t="n">
        <v>11.45</v>
      </c>
      <c r="AK8" s="101" t="n">
        <v>172.7</v>
      </c>
      <c r="AL8" s="101" t="n">
        <f aca="false">AJ8*AK8</f>
        <v>1977.415</v>
      </c>
      <c r="AM8" s="110" t="n">
        <v>30.459</v>
      </c>
      <c r="AN8" s="88" t="n">
        <v>939</v>
      </c>
      <c r="AO8" s="182" t="n">
        <f aca="false">AM8*AN8</f>
        <v>28601.001</v>
      </c>
      <c r="AP8" s="183" t="n">
        <f aca="false">IF(T8&gt;0,((((AJ8*AK8)+(AM8*AN8))/(T8*1000))*1000000),"no data")</f>
        <v>8682.11697898921</v>
      </c>
      <c r="AQ8" s="184" t="n">
        <f aca="false">R8/24</f>
        <v>149.083333333333</v>
      </c>
      <c r="AR8" s="88" t="n">
        <v>0</v>
      </c>
      <c r="AS8" s="106" t="n">
        <v>0</v>
      </c>
      <c r="AT8" s="106" t="n">
        <v>0</v>
      </c>
      <c r="AU8" s="88" t="n">
        <v>0</v>
      </c>
      <c r="AV8" s="106" t="n">
        <v>3</v>
      </c>
      <c r="AW8" s="88" t="n">
        <v>1440</v>
      </c>
      <c r="AX8" s="88" t="n">
        <v>0</v>
      </c>
      <c r="AZ8" s="107" t="n">
        <v>1124</v>
      </c>
      <c r="BA8" s="107" t="n">
        <v>1055</v>
      </c>
      <c r="BB8" s="107" t="n">
        <v>1449</v>
      </c>
      <c r="BC8" s="185" t="n">
        <f aca="false">(BA8-AZ8)</f>
        <v>-69</v>
      </c>
      <c r="BD8" s="107" t="n">
        <f aca="false">AP8</f>
        <v>8682.11697898921</v>
      </c>
      <c r="BE8" s="107" t="n">
        <f aca="false">AP8</f>
        <v>8682.11697898921</v>
      </c>
      <c r="BF8" s="109" t="n">
        <v>2.044</v>
      </c>
      <c r="BG8" s="110" t="n">
        <v>2.044</v>
      </c>
      <c r="BH8" s="111" t="n">
        <v>27.87</v>
      </c>
      <c r="BI8" s="112" t="n">
        <v>29.35</v>
      </c>
      <c r="BJ8" s="111" t="n">
        <v>23.04</v>
      </c>
      <c r="BK8" s="111" t="n">
        <v>30.72</v>
      </c>
      <c r="BL8" s="112" t="n">
        <v>997.29</v>
      </c>
      <c r="BM8" s="111" t="n">
        <v>50.03</v>
      </c>
      <c r="BN8" s="113" t="n">
        <v>0.9183</v>
      </c>
      <c r="BO8" s="112" t="n">
        <v>92.78</v>
      </c>
      <c r="BP8" s="111" t="n">
        <v>84.17</v>
      </c>
      <c r="BR8" s="107" t="n">
        <v>12306</v>
      </c>
      <c r="BS8" s="107" t="n">
        <v>12775</v>
      </c>
      <c r="BT8" s="186" t="n">
        <f aca="false">BS8-BR8</f>
        <v>469</v>
      </c>
      <c r="BU8" s="107" t="n">
        <f aca="false">BF8+BG8</f>
        <v>4.088</v>
      </c>
      <c r="BV8" s="108" t="n">
        <v>24</v>
      </c>
      <c r="BW8" s="108" t="n">
        <v>24</v>
      </c>
      <c r="BX8" s="108" t="n">
        <v>20.6666666666667</v>
      </c>
      <c r="BY8" s="108" t="n">
        <v>7.3</v>
      </c>
      <c r="BZ8" s="187"/>
    </row>
    <row r="9" customFormat="false" ht="15" hidden="false" customHeight="false" outlineLevel="0" collapsed="false">
      <c r="A9" s="84"/>
      <c r="B9" s="180" t="n">
        <v>42767</v>
      </c>
      <c r="C9" s="86" t="n">
        <v>60.76</v>
      </c>
      <c r="D9" s="87" t="n">
        <v>0.6964</v>
      </c>
      <c r="E9" s="88" t="n">
        <v>74</v>
      </c>
      <c r="F9" s="88" t="n">
        <v>47</v>
      </c>
      <c r="G9" s="89" t="n">
        <v>24</v>
      </c>
      <c r="H9" s="89" t="n">
        <v>0</v>
      </c>
      <c r="I9" s="89" t="n">
        <v>24</v>
      </c>
      <c r="J9" s="89" t="n">
        <v>0</v>
      </c>
      <c r="K9" s="90" t="n">
        <v>0</v>
      </c>
      <c r="L9" s="90" t="n">
        <v>0</v>
      </c>
      <c r="M9" s="90" t="n">
        <v>0</v>
      </c>
      <c r="N9" s="90" t="n">
        <v>0</v>
      </c>
      <c r="O9" s="90" t="n">
        <v>0</v>
      </c>
      <c r="P9" s="90" t="n">
        <v>0</v>
      </c>
      <c r="Q9" s="90" t="n">
        <v>3707</v>
      </c>
      <c r="R9" s="91" t="n">
        <v>3587</v>
      </c>
      <c r="S9" s="91" t="n">
        <v>3587</v>
      </c>
      <c r="T9" s="165" t="n">
        <v>3531</v>
      </c>
      <c r="U9" s="92" t="n">
        <v>3642</v>
      </c>
      <c r="V9" s="89" t="n">
        <v>46</v>
      </c>
      <c r="W9" s="89" t="n">
        <v>0</v>
      </c>
      <c r="X9" s="89" t="n">
        <v>44</v>
      </c>
      <c r="Y9" s="89" t="n">
        <v>0</v>
      </c>
      <c r="Z9" s="89" t="n">
        <v>63</v>
      </c>
      <c r="AA9" s="88" t="n">
        <v>0</v>
      </c>
      <c r="AB9" s="188" t="n">
        <f aca="false">U9-T9+AX9</f>
        <v>111</v>
      </c>
      <c r="AC9" s="189" t="n">
        <f aca="false">T9-S9</f>
        <v>-56</v>
      </c>
      <c r="AD9" s="190" t="n">
        <v>156</v>
      </c>
      <c r="AE9" s="191" t="n">
        <f aca="false">IF(AD9&gt;0, U9/(AD9*24),"no data")</f>
        <v>0.97275641025641</v>
      </c>
      <c r="AF9" s="192" t="n">
        <f aca="false">IF(Q9&gt;0,Q9/24,"no data")</f>
        <v>154.458333333333</v>
      </c>
      <c r="AG9" s="98" t="n">
        <f aca="false">IF(T9&gt;0,(T9/Q9),"no data")</f>
        <v>0.952522255192879</v>
      </c>
      <c r="AH9" s="97" t="n">
        <f aca="false">(1440-((V9*W9)+(X9*Y9)+(Z9*AA9))/(V9+X9+Z9))/1440</f>
        <v>1</v>
      </c>
      <c r="AI9" s="98" t="n">
        <f aca="false">IF(T9&gt;0,(1440-((W9*V9+AR9*AS9)+(Y9*X9+AT9*AU9)+(Z9*AA9+AV9*AW9))/(V9+X9+Z9))/1440,"no data")</f>
        <v>0.993464052287582</v>
      </c>
      <c r="AJ9" s="99" t="n">
        <v>11.475</v>
      </c>
      <c r="AK9" s="100" t="n">
        <v>175.2</v>
      </c>
      <c r="AL9" s="101" t="n">
        <f aca="false">AJ9*AK9</f>
        <v>2010.42</v>
      </c>
      <c r="AM9" s="99" t="n">
        <v>30.609</v>
      </c>
      <c r="AN9" s="102" t="n">
        <v>939</v>
      </c>
      <c r="AO9" s="182" t="n">
        <f aca="false">AM9*AN9</f>
        <v>28741.851</v>
      </c>
      <c r="AP9" s="193" t="n">
        <f aca="false">IF(T9&gt;0,((((AJ9*AK9)+(AM9*AN9))/(T9*1000))*1000000),"no data")</f>
        <v>8709.22429906542</v>
      </c>
      <c r="AQ9" s="184" t="n">
        <f aca="false">R9/24</f>
        <v>149.458333333333</v>
      </c>
      <c r="AR9" s="88" t="n">
        <v>0</v>
      </c>
      <c r="AS9" s="106" t="n">
        <v>0</v>
      </c>
      <c r="AT9" s="106" t="n">
        <v>0</v>
      </c>
      <c r="AU9" s="88" t="n">
        <v>0</v>
      </c>
      <c r="AV9" s="106" t="n">
        <v>1</v>
      </c>
      <c r="AW9" s="88" t="n">
        <v>1440</v>
      </c>
      <c r="AX9" s="88" t="n">
        <v>0</v>
      </c>
      <c r="AZ9" s="107" t="n">
        <v>1100</v>
      </c>
      <c r="BA9" s="107" t="n">
        <v>1062</v>
      </c>
      <c r="BB9" s="107" t="n">
        <v>1480</v>
      </c>
      <c r="BC9" s="194" t="n">
        <f aca="false">(BA9-AZ9)</f>
        <v>-38</v>
      </c>
      <c r="BD9" s="111" t="n">
        <f aca="false">AP9</f>
        <v>8709.22429906542</v>
      </c>
      <c r="BE9" s="107" t="n">
        <f aca="false">AP9</f>
        <v>8709.22429906542</v>
      </c>
      <c r="BF9" s="195" t="n">
        <v>2.183</v>
      </c>
      <c r="BG9" s="112" t="n">
        <v>2.183</v>
      </c>
      <c r="BH9" s="112" t="n">
        <v>31.8</v>
      </c>
      <c r="BI9" s="111" t="n">
        <v>28.91</v>
      </c>
      <c r="BJ9" s="111" t="n">
        <v>23.22</v>
      </c>
      <c r="BK9" s="111" t="n">
        <v>30.69</v>
      </c>
      <c r="BL9" s="112" t="n">
        <v>997.88</v>
      </c>
      <c r="BM9" s="111" t="n">
        <v>49.99</v>
      </c>
      <c r="BN9" s="112" t="n">
        <v>0.918</v>
      </c>
      <c r="BO9" s="111" t="n">
        <v>89.61</v>
      </c>
      <c r="BP9" s="111" t="n">
        <v>83.92</v>
      </c>
      <c r="BQ9" s="5" t="n">
        <f aca="false">BP9-BO9</f>
        <v>-5.69</v>
      </c>
      <c r="BR9" s="107" t="n">
        <v>12365</v>
      </c>
      <c r="BS9" s="107" t="n">
        <v>12765</v>
      </c>
      <c r="BT9" s="186" t="n">
        <f aca="false">BS9-BR9</f>
        <v>400</v>
      </c>
      <c r="BU9" s="107" t="n">
        <f aca="false">BF9+BG9</f>
        <v>4.366</v>
      </c>
      <c r="BV9" s="108" t="n">
        <v>24</v>
      </c>
      <c r="BW9" s="108" t="n">
        <v>24</v>
      </c>
      <c r="BX9" s="107" t="n">
        <v>15.26</v>
      </c>
      <c r="BY9" s="107" t="n">
        <v>7.1</v>
      </c>
      <c r="BZ9" s="187"/>
    </row>
    <row r="10" customFormat="false" ht="15" hidden="false" customHeight="false" outlineLevel="0" collapsed="false">
      <c r="A10" s="84"/>
      <c r="B10" s="180" t="n">
        <v>42768</v>
      </c>
      <c r="C10" s="86" t="n">
        <v>61.88</v>
      </c>
      <c r="D10" s="87" t="n">
        <v>0.6754</v>
      </c>
      <c r="E10" s="88" t="n">
        <v>69</v>
      </c>
      <c r="F10" s="88" t="n">
        <v>55</v>
      </c>
      <c r="G10" s="89" t="n">
        <v>24</v>
      </c>
      <c r="H10" s="89" t="n">
        <v>0</v>
      </c>
      <c r="I10" s="89" t="n">
        <v>24</v>
      </c>
      <c r="J10" s="89" t="n">
        <v>0</v>
      </c>
      <c r="K10" s="90" t="n">
        <v>0</v>
      </c>
      <c r="L10" s="90" t="n">
        <v>0</v>
      </c>
      <c r="M10" s="90" t="n">
        <v>0</v>
      </c>
      <c r="N10" s="90" t="n">
        <v>0</v>
      </c>
      <c r="O10" s="90" t="n">
        <v>0</v>
      </c>
      <c r="P10" s="90" t="n">
        <v>0</v>
      </c>
      <c r="Q10" s="90" t="n">
        <v>3716</v>
      </c>
      <c r="R10" s="91" t="n">
        <v>3582</v>
      </c>
      <c r="S10" s="91" t="n">
        <v>3582</v>
      </c>
      <c r="T10" s="165" t="n">
        <v>3528</v>
      </c>
      <c r="U10" s="92" t="n">
        <v>3639</v>
      </c>
      <c r="V10" s="89" t="n">
        <v>46</v>
      </c>
      <c r="W10" s="89" t="n">
        <v>0</v>
      </c>
      <c r="X10" s="89" t="n">
        <v>44</v>
      </c>
      <c r="Y10" s="89" t="n">
        <v>0</v>
      </c>
      <c r="Z10" s="89" t="n">
        <v>64</v>
      </c>
      <c r="AA10" s="88" t="n">
        <v>0</v>
      </c>
      <c r="AB10" s="93" t="n">
        <f aca="false">U10-T10+AX10</f>
        <v>111</v>
      </c>
      <c r="AC10" s="94" t="n">
        <f aca="false">T10-S10</f>
        <v>-54</v>
      </c>
      <c r="AD10" s="88" t="n">
        <v>154</v>
      </c>
      <c r="AE10" s="181" t="n">
        <f aca="false">IF(AD10&gt;0, U10/(AD10*24),"no data")</f>
        <v>0.984577922077922</v>
      </c>
      <c r="AF10" s="96" t="n">
        <f aca="false">IF(Q10&gt;0,Q10/24,"no data")</f>
        <v>154.833333333333</v>
      </c>
      <c r="AG10" s="95" t="n">
        <f aca="false">IF(T10&gt;0,(T10/Q10),"no data")</f>
        <v>0.94940796555436</v>
      </c>
      <c r="AH10" s="97" t="n">
        <f aca="false">(1440-((V10*W10)+(X10*Y10)+(Z10*AA10))/(V10+X10+Z10))/1440</f>
        <v>1</v>
      </c>
      <c r="AI10" s="98" t="n">
        <f aca="false">IF(T10&gt;0,(1440-((W10*V10+AR10*AS10)+(Y10*X10+AT10*AU10)+(Z10*AA10+AV10*AW10))/(V10+X10+Z10))/1440,"no data")</f>
        <v>0.98051948051948</v>
      </c>
      <c r="AJ10" s="117" t="n">
        <v>11.5</v>
      </c>
      <c r="AK10" s="118" t="n">
        <v>177.19</v>
      </c>
      <c r="AL10" s="101" t="n">
        <f aca="false">AJ10*AK10</f>
        <v>2037.685</v>
      </c>
      <c r="AM10" s="117" t="n">
        <v>30.506</v>
      </c>
      <c r="AN10" s="119" t="n">
        <v>940</v>
      </c>
      <c r="AO10" s="182" t="n">
        <f aca="false">AM10*AN10</f>
        <v>28675.64</v>
      </c>
      <c r="AP10" s="183" t="n">
        <f aca="false">IF(T10&gt;0,((((AJ10*AK10)+(AM10*AN10))/(T10*1000))*1000000),"no data")</f>
        <v>8705.59098639456</v>
      </c>
      <c r="AQ10" s="184" t="n">
        <f aca="false">R10/24</f>
        <v>149.25</v>
      </c>
      <c r="AR10" s="88" t="n">
        <v>0</v>
      </c>
      <c r="AS10" s="106" t="n">
        <v>0</v>
      </c>
      <c r="AT10" s="106" t="n">
        <v>0</v>
      </c>
      <c r="AU10" s="88" t="n">
        <v>0</v>
      </c>
      <c r="AV10" s="106" t="n">
        <v>3</v>
      </c>
      <c r="AW10" s="88" t="n">
        <v>1440</v>
      </c>
      <c r="AX10" s="88" t="n">
        <v>0</v>
      </c>
      <c r="AZ10" s="107" t="n">
        <v>1115</v>
      </c>
      <c r="BA10" s="107" t="n">
        <v>1059</v>
      </c>
      <c r="BB10" s="107" t="n">
        <v>1465</v>
      </c>
      <c r="BC10" s="185" t="n">
        <f aca="false">(BA10-AZ10)</f>
        <v>-56</v>
      </c>
      <c r="BD10" s="107" t="n">
        <f aca="false">AP10</f>
        <v>8705.59098639456</v>
      </c>
      <c r="BE10" s="107" t="n">
        <f aca="false">AP10</f>
        <v>8705.59098639456</v>
      </c>
      <c r="BF10" s="195" t="n">
        <v>2.116</v>
      </c>
      <c r="BG10" s="112" t="n">
        <v>2.116</v>
      </c>
      <c r="BH10" s="112" t="n">
        <v>31.98</v>
      </c>
      <c r="BI10" s="112" t="n">
        <v>29.19</v>
      </c>
      <c r="BJ10" s="112" t="n">
        <v>23.14</v>
      </c>
      <c r="BK10" s="112" t="n">
        <v>30.69</v>
      </c>
      <c r="BL10" s="112" t="n">
        <v>1000</v>
      </c>
      <c r="BM10" s="111" t="n">
        <v>50.02</v>
      </c>
      <c r="BN10" s="113" t="n">
        <v>0.9169</v>
      </c>
      <c r="BO10" s="108" t="n">
        <v>91.52</v>
      </c>
      <c r="BP10" s="108" t="n">
        <v>84.06</v>
      </c>
      <c r="BQ10" s="114" t="n">
        <f aca="false">BP10-BO10</f>
        <v>-7.45999999999999</v>
      </c>
      <c r="BR10" s="107" t="n">
        <v>12391</v>
      </c>
      <c r="BS10" s="107" t="n">
        <v>12656</v>
      </c>
      <c r="BT10" s="0" t="n">
        <f aca="false">BS10-BR10</f>
        <v>265</v>
      </c>
      <c r="BU10" s="107" t="n">
        <f aca="false">BF10+BG10</f>
        <v>4.232</v>
      </c>
      <c r="BV10" s="108" t="n">
        <v>24</v>
      </c>
      <c r="BW10" s="108" t="n">
        <v>24</v>
      </c>
      <c r="BX10" s="107" t="n">
        <v>18.77</v>
      </c>
      <c r="BY10" s="107" t="n">
        <v>6.83</v>
      </c>
      <c r="BZ10" s="187"/>
    </row>
    <row r="11" customFormat="false" ht="15" hidden="false" customHeight="false" outlineLevel="0" collapsed="false">
      <c r="A11" s="84"/>
      <c r="B11" s="180" t="n">
        <v>42769</v>
      </c>
      <c r="C11" s="86" t="n">
        <v>60.92</v>
      </c>
      <c r="D11" s="87" t="n">
        <v>0.7225</v>
      </c>
      <c r="E11" s="88" t="n">
        <v>68</v>
      </c>
      <c r="F11" s="88" t="n">
        <v>54</v>
      </c>
      <c r="G11" s="89" t="n">
        <v>24</v>
      </c>
      <c r="H11" s="89" t="n">
        <v>0</v>
      </c>
      <c r="I11" s="89" t="n">
        <v>24</v>
      </c>
      <c r="J11" s="89" t="n">
        <v>0</v>
      </c>
      <c r="K11" s="90" t="n">
        <v>0</v>
      </c>
      <c r="L11" s="90" t="n">
        <v>0</v>
      </c>
      <c r="M11" s="90" t="n">
        <v>0</v>
      </c>
      <c r="N11" s="90" t="n">
        <v>0</v>
      </c>
      <c r="O11" s="90" t="n">
        <v>0</v>
      </c>
      <c r="P11" s="90" t="n">
        <v>0</v>
      </c>
      <c r="Q11" s="90" t="n">
        <v>3720</v>
      </c>
      <c r="R11" s="91" t="n">
        <v>3578</v>
      </c>
      <c r="S11" s="91" t="n">
        <v>3578</v>
      </c>
      <c r="T11" s="165" t="n">
        <v>3517</v>
      </c>
      <c r="U11" s="92" t="n">
        <v>3626</v>
      </c>
      <c r="V11" s="89" t="n">
        <v>47</v>
      </c>
      <c r="W11" s="89" t="n">
        <v>0</v>
      </c>
      <c r="X11" s="89" t="n">
        <v>44</v>
      </c>
      <c r="Y11" s="89" t="n">
        <v>0</v>
      </c>
      <c r="Z11" s="89" t="n">
        <v>64</v>
      </c>
      <c r="AA11" s="88" t="n">
        <v>0</v>
      </c>
      <c r="AB11" s="93" t="n">
        <f aca="false">U11-T11+AX11</f>
        <v>109</v>
      </c>
      <c r="AC11" s="94" t="n">
        <f aca="false">T11-S11</f>
        <v>-61</v>
      </c>
      <c r="AD11" s="88" t="n">
        <v>153</v>
      </c>
      <c r="AE11" s="181" t="n">
        <f aca="false">IF(AD11&gt;0, U11/(AD11*24),"no data")</f>
        <v>0.987472766884532</v>
      </c>
      <c r="AF11" s="96" t="n">
        <f aca="false">IF(Q11&gt;0,Q11/24,"no data")</f>
        <v>155</v>
      </c>
      <c r="AG11" s="95" t="n">
        <f aca="false">IF(T11&gt;0,(T11/Q11),"no data")</f>
        <v>0.945430107526882</v>
      </c>
      <c r="AH11" s="97" t="n">
        <f aca="false">(1440-((V11*W11)+(X11*Y11)+(Z11*AA11))/(V11+X11+Z11))/1440</f>
        <v>1</v>
      </c>
      <c r="AI11" s="98" t="n">
        <f aca="false">IF(T11&gt;0,(1440-((W11*V11+AR11*AS11)+(Y11*W11+AT11*AU11)+(Z11*AA11+AV11*AW11))/(V11+X11+Z11))/1440,"no data")</f>
        <v>0.974193548387097</v>
      </c>
      <c r="AJ11" s="117" t="n">
        <v>11.35</v>
      </c>
      <c r="AK11" s="121" t="n">
        <v>174.49</v>
      </c>
      <c r="AL11" s="101" t="n">
        <f aca="false">AJ11*AK11</f>
        <v>1980.4615</v>
      </c>
      <c r="AM11" s="117" t="n">
        <v>30.475</v>
      </c>
      <c r="AN11" s="119" t="n">
        <v>940</v>
      </c>
      <c r="AO11" s="182" t="n">
        <f aca="false">AM11*AN11</f>
        <v>28646.5</v>
      </c>
      <c r="AP11" s="183" t="n">
        <f aca="false">IF(T11&gt;0,((((AJ11*AK11)+(AM11*AN11))/(T11*1000))*1000000),"no data")</f>
        <v>8708.26315041228</v>
      </c>
      <c r="AQ11" s="184" t="n">
        <f aca="false">R11/24</f>
        <v>149.083333333333</v>
      </c>
      <c r="AR11" s="88" t="n">
        <v>0</v>
      </c>
      <c r="AS11" s="106" t="n">
        <v>0</v>
      </c>
      <c r="AT11" s="106" t="n">
        <v>0</v>
      </c>
      <c r="AU11" s="88" t="n">
        <v>0</v>
      </c>
      <c r="AV11" s="106" t="n">
        <v>4</v>
      </c>
      <c r="AW11" s="88" t="n">
        <v>1440</v>
      </c>
      <c r="AX11" s="88" t="n">
        <v>0</v>
      </c>
      <c r="AZ11" s="107" t="n">
        <v>1136</v>
      </c>
      <c r="BA11" s="107" t="n">
        <v>1054</v>
      </c>
      <c r="BB11" s="107" t="n">
        <v>1436</v>
      </c>
      <c r="BC11" s="185" t="n">
        <f aca="false">(BA11-AZ11)</f>
        <v>-82</v>
      </c>
      <c r="BD11" s="107" t="n">
        <f aca="false">AP11</f>
        <v>8708.26315041228</v>
      </c>
      <c r="BE11" s="107" t="n">
        <f aca="false">AP11</f>
        <v>8708.26315041228</v>
      </c>
      <c r="BF11" s="195" t="n">
        <v>1.954</v>
      </c>
      <c r="BG11" s="112" t="n">
        <v>1.954</v>
      </c>
      <c r="BH11" s="112" t="n">
        <v>32.19</v>
      </c>
      <c r="BI11" s="112" t="n">
        <v>29.59</v>
      </c>
      <c r="BJ11" s="112" t="n">
        <v>23.16</v>
      </c>
      <c r="BK11" s="112" t="n">
        <v>30.55</v>
      </c>
      <c r="BL11" s="111" t="n">
        <v>998.46</v>
      </c>
      <c r="BM11" s="111" t="n">
        <v>50.03</v>
      </c>
      <c r="BN11" s="122" t="n">
        <v>0.9178</v>
      </c>
      <c r="BO11" s="108" t="n">
        <v>93.58</v>
      </c>
      <c r="BP11" s="108" t="n">
        <v>83.98</v>
      </c>
      <c r="BQ11" s="114" t="n">
        <f aca="false">BP11-BO11</f>
        <v>-9.59999999999999</v>
      </c>
      <c r="BR11" s="107" t="n">
        <v>12405</v>
      </c>
      <c r="BS11" s="107" t="n">
        <v>12576</v>
      </c>
      <c r="BT11" s="0" t="n">
        <f aca="false">BS11-BR11</f>
        <v>171</v>
      </c>
      <c r="BU11" s="107" t="n">
        <f aca="false">BF11+BG11</f>
        <v>3.908</v>
      </c>
      <c r="BV11" s="108" t="n">
        <v>24</v>
      </c>
      <c r="BW11" s="108" t="n">
        <v>24</v>
      </c>
      <c r="BX11" s="107" t="n">
        <v>22.45</v>
      </c>
      <c r="BY11" s="107" t="n">
        <v>7.65</v>
      </c>
      <c r="BZ11" s="187"/>
    </row>
    <row r="12" customFormat="false" ht="15" hidden="false" customHeight="false" outlineLevel="0" collapsed="false">
      <c r="A12" s="84"/>
      <c r="B12" s="180" t="n">
        <v>42770</v>
      </c>
      <c r="C12" s="86" t="n">
        <v>59.8</v>
      </c>
      <c r="D12" s="87" t="n">
        <v>0.812</v>
      </c>
      <c r="E12" s="88" t="n">
        <v>67</v>
      </c>
      <c r="F12" s="88" t="n">
        <v>55</v>
      </c>
      <c r="G12" s="89" t="n">
        <v>24</v>
      </c>
      <c r="H12" s="89" t="n">
        <v>0</v>
      </c>
      <c r="I12" s="89" t="n">
        <v>24</v>
      </c>
      <c r="J12" s="89" t="n">
        <v>0</v>
      </c>
      <c r="K12" s="90" t="n">
        <v>0</v>
      </c>
      <c r="L12" s="90" t="n">
        <v>0</v>
      </c>
      <c r="M12" s="90" t="n">
        <v>0</v>
      </c>
      <c r="N12" s="90" t="n">
        <v>0</v>
      </c>
      <c r="O12" s="90" t="n">
        <v>0</v>
      </c>
      <c r="P12" s="90" t="n">
        <v>0</v>
      </c>
      <c r="Q12" s="90" t="n">
        <v>3720</v>
      </c>
      <c r="R12" s="91" t="n">
        <v>3571</v>
      </c>
      <c r="S12" s="91" t="n">
        <v>3531</v>
      </c>
      <c r="T12" s="165" t="n">
        <v>3476</v>
      </c>
      <c r="U12" s="92" t="n">
        <v>3582</v>
      </c>
      <c r="V12" s="89" t="n">
        <v>47</v>
      </c>
      <c r="W12" s="89" t="n">
        <v>0</v>
      </c>
      <c r="X12" s="89" t="n">
        <v>44</v>
      </c>
      <c r="Y12" s="89" t="n">
        <v>0</v>
      </c>
      <c r="Z12" s="89" t="n">
        <v>64</v>
      </c>
      <c r="AA12" s="88" t="n">
        <v>0</v>
      </c>
      <c r="AB12" s="93" t="n">
        <f aca="false">U12-T12+AX12</f>
        <v>106</v>
      </c>
      <c r="AC12" s="94" t="n">
        <f aca="false">T12-S12</f>
        <v>-55</v>
      </c>
      <c r="AD12" s="88" t="n">
        <v>153</v>
      </c>
      <c r="AE12" s="181" t="n">
        <f aca="false">IF(AD12&gt;0, U12/(AD12*24),"no data")</f>
        <v>0.975490196078431</v>
      </c>
      <c r="AF12" s="96" t="n">
        <f aca="false">IF(Q12&gt;0,Q12/24,"no data")</f>
        <v>155</v>
      </c>
      <c r="AG12" s="95" t="n">
        <f aca="false">IF(T12&gt;0,(T12/Q12),"no data")</f>
        <v>0.934408602150538</v>
      </c>
      <c r="AH12" s="97" t="n">
        <f aca="false">(1440-((V12*W12)+(X12*Y12)+(Z12*AA12))/(V12+X12+Z12))/1440</f>
        <v>1</v>
      </c>
      <c r="AI12" s="98" t="n">
        <f aca="false">IF(T12&gt;0,(1440-((W12*V12+AR12*AS12)+(Y12*X12+AT12*AU12)+(Z12*AA12+AV12*AW12))/(V12+X12+Z12))/1440,"no data")</f>
        <v>0.961290322580645</v>
      </c>
      <c r="AJ12" s="117" t="n">
        <v>11.375</v>
      </c>
      <c r="AK12" s="121" t="n">
        <v>176.27</v>
      </c>
      <c r="AL12" s="101" t="n">
        <f aca="false">AJ12*AK12</f>
        <v>2005.07125</v>
      </c>
      <c r="AM12" s="117" t="n">
        <v>30.221</v>
      </c>
      <c r="AN12" s="119" t="n">
        <v>941</v>
      </c>
      <c r="AO12" s="182" t="n">
        <f aca="false">AM12*AN12</f>
        <v>28437.961</v>
      </c>
      <c r="AP12" s="183" t="n">
        <f aca="false">IF(T12&gt;0,((((AJ12*AK12)+(AM12*AN12))/(T12*1000))*1000000),"no data")</f>
        <v>8758.06451380898</v>
      </c>
      <c r="AQ12" s="184" t="n">
        <f aca="false">R12/24</f>
        <v>148.791666666667</v>
      </c>
      <c r="AR12" s="88" t="n">
        <v>0</v>
      </c>
      <c r="AS12" s="106" t="n">
        <v>0</v>
      </c>
      <c r="AT12" s="106" t="n">
        <v>0</v>
      </c>
      <c r="AU12" s="88" t="n">
        <v>0</v>
      </c>
      <c r="AV12" s="106" t="n">
        <v>6</v>
      </c>
      <c r="AW12" s="88" t="n">
        <v>1440</v>
      </c>
      <c r="AX12" s="88" t="n">
        <v>0</v>
      </c>
      <c r="AZ12" s="107" t="n">
        <v>1134</v>
      </c>
      <c r="BA12" s="107" t="n">
        <v>1046</v>
      </c>
      <c r="BB12" s="107" t="n">
        <v>1402</v>
      </c>
      <c r="BC12" s="185" t="n">
        <f aca="false">(BA12-AZ12)</f>
        <v>-88</v>
      </c>
      <c r="BD12" s="107" t="n">
        <f aca="false">AP12</f>
        <v>8758.06451380898</v>
      </c>
      <c r="BE12" s="107" t="n">
        <f aca="false">AP12</f>
        <v>8758.06451380898</v>
      </c>
      <c r="BF12" s="195" t="n">
        <v>1.782</v>
      </c>
      <c r="BG12" s="112" t="n">
        <v>1.762</v>
      </c>
      <c r="BH12" s="112" t="n">
        <v>32</v>
      </c>
      <c r="BI12" s="111" t="n">
        <v>29.5</v>
      </c>
      <c r="BJ12" s="111" t="n">
        <v>22.9</v>
      </c>
      <c r="BK12" s="111" t="n">
        <v>30.26</v>
      </c>
      <c r="BL12" s="112" t="n">
        <v>989.9</v>
      </c>
      <c r="BM12" s="111" t="n">
        <v>50</v>
      </c>
      <c r="BN12" s="112" t="n">
        <v>0.9168</v>
      </c>
      <c r="BO12" s="111" t="n">
        <v>94.98</v>
      </c>
      <c r="BP12" s="111" t="n">
        <v>84.09</v>
      </c>
      <c r="BQ12" s="114" t="n">
        <f aca="false">BP12-BO12</f>
        <v>-10.89</v>
      </c>
      <c r="BR12" s="107" t="n">
        <v>12366</v>
      </c>
      <c r="BS12" s="107" t="n">
        <v>12545</v>
      </c>
      <c r="BT12" s="0" t="n">
        <f aca="false">BS12-BR12</f>
        <v>179</v>
      </c>
      <c r="BU12" s="107" t="n">
        <f aca="false">BF12+BG12</f>
        <v>3.544</v>
      </c>
      <c r="BV12" s="107" t="n">
        <v>24</v>
      </c>
      <c r="BW12" s="107" t="n">
        <v>24</v>
      </c>
      <c r="BX12" s="107" t="n">
        <v>24</v>
      </c>
      <c r="BY12" s="107" t="n">
        <v>7.12</v>
      </c>
      <c r="BZ12" s="187"/>
    </row>
    <row r="13" customFormat="false" ht="12.75" hidden="false" customHeight="true" outlineLevel="0" collapsed="false">
      <c r="A13" s="84" t="s">
        <v>92</v>
      </c>
      <c r="B13" s="180" t="n">
        <v>42771</v>
      </c>
      <c r="C13" s="125" t="n">
        <v>57</v>
      </c>
      <c r="D13" s="126" t="n">
        <v>0.62</v>
      </c>
      <c r="E13" s="127" t="n">
        <v>66</v>
      </c>
      <c r="F13" s="127" t="n">
        <v>49</v>
      </c>
      <c r="G13" s="128" t="n">
        <v>24</v>
      </c>
      <c r="H13" s="128" t="n">
        <v>0</v>
      </c>
      <c r="I13" s="128" t="n">
        <v>12</v>
      </c>
      <c r="J13" s="128" t="n">
        <v>31</v>
      </c>
      <c r="K13" s="129" t="n">
        <v>0</v>
      </c>
      <c r="L13" s="129" t="n">
        <v>0</v>
      </c>
      <c r="M13" s="129" t="n">
        <v>0</v>
      </c>
      <c r="N13" s="129" t="n">
        <v>0</v>
      </c>
      <c r="O13" s="129" t="n">
        <v>6</v>
      </c>
      <c r="P13" s="129" t="n">
        <v>31</v>
      </c>
      <c r="Q13" s="173" t="n">
        <v>3720</v>
      </c>
      <c r="R13" s="131" t="n">
        <v>2835</v>
      </c>
      <c r="S13" s="131" t="n">
        <v>2745</v>
      </c>
      <c r="T13" s="196" t="n">
        <v>2663</v>
      </c>
      <c r="U13" s="132" t="n">
        <v>2752</v>
      </c>
      <c r="V13" s="127" t="n">
        <v>44</v>
      </c>
      <c r="W13" s="127" t="n">
        <v>0</v>
      </c>
      <c r="X13" s="127" t="n">
        <v>44</v>
      </c>
      <c r="Y13" s="127" t="n">
        <v>624</v>
      </c>
      <c r="Z13" s="127" t="n">
        <v>64</v>
      </c>
      <c r="AA13" s="127" t="n">
        <v>0</v>
      </c>
      <c r="AB13" s="133" t="n">
        <f aca="false">U13-T13+AX13</f>
        <v>89</v>
      </c>
      <c r="AC13" s="131" t="n">
        <f aca="false">T13-S13</f>
        <v>-82</v>
      </c>
      <c r="AD13" s="127" t="n">
        <v>157</v>
      </c>
      <c r="AE13" s="135" t="n">
        <f aca="false">IF(AD13&gt;0, U13/(AD13*24),"no data")</f>
        <v>0.73036093418259</v>
      </c>
      <c r="AF13" s="136" t="n">
        <f aca="false">IF(Q13&gt;0,Q13/24,"no data")</f>
        <v>155</v>
      </c>
      <c r="AG13" s="135" t="n">
        <f aca="false">IF(T13&gt;0,(T13/Q13),"no data")</f>
        <v>0.715860215053763</v>
      </c>
      <c r="AH13" s="137" t="n">
        <f aca="false">(1440-((V13*W13)+(X13*Y13)+(Z13*AA13))/(V13+X13+Z13))/1440</f>
        <v>0.874561403508772</v>
      </c>
      <c r="AI13" s="138" t="n">
        <f aca="false">IF(T13&gt;0,(1440-((W13*V13+AR13*AS13)+(Y13*X13+AT13*AU13)+(Z13*AA13+AV13*AW13))/(V13+X13+Z13))/1440,"no data")</f>
        <v>0.777266081871345</v>
      </c>
      <c r="AJ13" s="117" t="n">
        <v>5.853</v>
      </c>
      <c r="AK13" s="121" t="n">
        <v>183.36</v>
      </c>
      <c r="AL13" s="154" t="n">
        <f aca="false">AJ13*AK13</f>
        <v>1073.20608</v>
      </c>
      <c r="AM13" s="117" t="n">
        <v>23.966</v>
      </c>
      <c r="AN13" s="119" t="n">
        <v>939</v>
      </c>
      <c r="AO13" s="197" t="n">
        <f aca="false">AM13*AN13</f>
        <v>22504.074</v>
      </c>
      <c r="AP13" s="198" t="n">
        <f aca="false">IF(T13&gt;0,((((AJ13*AK13)+(AM13*AN13))/(T13*1000))*1000000),"no data")</f>
        <v>8853.65380398047</v>
      </c>
      <c r="AQ13" s="199" t="n">
        <f aca="false">R13/24</f>
        <v>118.125</v>
      </c>
      <c r="AR13" s="143" t="n">
        <v>0</v>
      </c>
      <c r="AS13" s="127" t="n">
        <v>0</v>
      </c>
      <c r="AT13" s="144" t="n">
        <v>21</v>
      </c>
      <c r="AU13" s="144" t="n">
        <v>65</v>
      </c>
      <c r="AV13" s="127" t="n">
        <v>19</v>
      </c>
      <c r="AW13" s="144" t="n">
        <v>1049</v>
      </c>
      <c r="AX13" s="127" t="n">
        <v>0</v>
      </c>
      <c r="AZ13" s="127" t="n">
        <v>1063</v>
      </c>
      <c r="BA13" s="127" t="n">
        <v>614</v>
      </c>
      <c r="BB13" s="127" t="n">
        <v>1075</v>
      </c>
      <c r="BC13" s="185" t="n">
        <f aca="false">(BA13-AZ13)</f>
        <v>-449</v>
      </c>
      <c r="BD13" s="146" t="n">
        <f aca="false">AP13</f>
        <v>8853.65380398047</v>
      </c>
      <c r="BE13" s="145" t="n">
        <f aca="false">AP13</f>
        <v>8853.65380398047</v>
      </c>
      <c r="BF13" s="200" t="n">
        <v>2.173</v>
      </c>
      <c r="BG13" s="145" t="n">
        <v>0.743</v>
      </c>
      <c r="BH13" s="145" t="n">
        <v>33.2</v>
      </c>
      <c r="BI13" s="145" t="n">
        <v>28.11</v>
      </c>
      <c r="BJ13" s="145" t="n">
        <v>13.45</v>
      </c>
      <c r="BK13" s="145" t="n">
        <v>16.74</v>
      </c>
      <c r="BL13" s="145" t="n">
        <v>994.46</v>
      </c>
      <c r="BM13" s="147" t="n">
        <v>50</v>
      </c>
      <c r="BN13" s="145" t="n">
        <v>0.9143</v>
      </c>
      <c r="BO13" s="147" t="n">
        <v>84.9</v>
      </c>
      <c r="BP13" s="147" t="n">
        <v>86.17</v>
      </c>
      <c r="BQ13" s="114" t="n">
        <f aca="false">BP13-BO13</f>
        <v>1.27</v>
      </c>
      <c r="BR13" s="145" t="n">
        <v>12579</v>
      </c>
      <c r="BS13" s="145" t="n">
        <v>12033</v>
      </c>
      <c r="BT13" s="186" t="n">
        <f aca="false">BS13-BR13</f>
        <v>-546</v>
      </c>
      <c r="BU13" s="145" t="n">
        <f aca="false">BF13+BG13</f>
        <v>2.916</v>
      </c>
      <c r="BV13" s="147" t="n">
        <v>24</v>
      </c>
      <c r="BW13" s="147" t="n">
        <v>9.43</v>
      </c>
      <c r="BX13" s="145" t="n">
        <v>4.03</v>
      </c>
      <c r="BY13" s="145" t="n">
        <v>6.28</v>
      </c>
      <c r="BZ13" s="201"/>
    </row>
    <row r="14" customFormat="false" ht="15" hidden="false" customHeight="false" outlineLevel="0" collapsed="false">
      <c r="A14" s="84"/>
      <c r="B14" s="180" t="n">
        <v>42772</v>
      </c>
      <c r="C14" s="125" t="n">
        <v>57</v>
      </c>
      <c r="D14" s="151" t="n">
        <v>0.63</v>
      </c>
      <c r="E14" s="127" t="n">
        <v>69</v>
      </c>
      <c r="F14" s="127" t="n">
        <v>45</v>
      </c>
      <c r="G14" s="128" t="n">
        <v>24</v>
      </c>
      <c r="H14" s="128" t="n">
        <v>0</v>
      </c>
      <c r="I14" s="128" t="n">
        <v>24</v>
      </c>
      <c r="J14" s="128" t="n">
        <v>0</v>
      </c>
      <c r="K14" s="129" t="n">
        <v>0</v>
      </c>
      <c r="L14" s="129" t="n">
        <v>0</v>
      </c>
      <c r="M14" s="129" t="n">
        <v>0</v>
      </c>
      <c r="N14" s="129" t="n">
        <v>0</v>
      </c>
      <c r="O14" s="129" t="n">
        <v>0</v>
      </c>
      <c r="P14" s="129" t="n">
        <v>0</v>
      </c>
      <c r="Q14" s="173" t="n">
        <v>3720</v>
      </c>
      <c r="R14" s="131" t="n">
        <v>3585</v>
      </c>
      <c r="S14" s="131" t="n">
        <v>3474</v>
      </c>
      <c r="T14" s="196" t="n">
        <v>3445</v>
      </c>
      <c r="U14" s="132" t="n">
        <v>3546</v>
      </c>
      <c r="V14" s="127" t="n">
        <v>45</v>
      </c>
      <c r="W14" s="127" t="n">
        <v>0</v>
      </c>
      <c r="X14" s="127" t="n">
        <v>48</v>
      </c>
      <c r="Y14" s="127" t="n">
        <v>0</v>
      </c>
      <c r="Z14" s="127" t="n">
        <v>64</v>
      </c>
      <c r="AA14" s="127" t="n">
        <v>0</v>
      </c>
      <c r="AB14" s="133" t="n">
        <f aca="false">U14-T14+AX14</f>
        <v>101</v>
      </c>
      <c r="AC14" s="131" t="n">
        <f aca="false">T14-S14</f>
        <v>-29</v>
      </c>
      <c r="AD14" s="127" t="n">
        <v>153</v>
      </c>
      <c r="AE14" s="135" t="n">
        <f aca="false">IF(AD14&gt;0, U14/(AD14*24),"no data")</f>
        <v>0.965686274509804</v>
      </c>
      <c r="AF14" s="136" t="n">
        <f aca="false">IF(Q14&gt;0,Q14/24,"no data")</f>
        <v>155</v>
      </c>
      <c r="AG14" s="135" t="n">
        <f aca="false">IF(T14&gt;0,(T14/Q14),"no data")</f>
        <v>0.926075268817204</v>
      </c>
      <c r="AH14" s="137" t="n">
        <f aca="false">(1440-((V14*W14)+(X14*Y14)+(Z14*AA14))/(V14+X14+Z14))/1440</f>
        <v>1</v>
      </c>
      <c r="AI14" s="138" t="n">
        <f aca="false">IF(T14&gt;0,(1440-((W14*V14+AR14*AS14)+(Y14*X14+AT14*AU14)+(Z14*AA14+AV14*AW14))/(V14+X14+Z14))/1440,"no data")</f>
        <v>0.942675159235669</v>
      </c>
      <c r="AJ14" s="117" t="n">
        <v>10.23</v>
      </c>
      <c r="AK14" s="121" t="n">
        <v>175.06</v>
      </c>
      <c r="AL14" s="154" t="n">
        <f aca="false">AJ14*AK14</f>
        <v>1790.8638</v>
      </c>
      <c r="AM14" s="117" t="n">
        <v>29.699</v>
      </c>
      <c r="AN14" s="119" t="n">
        <v>939</v>
      </c>
      <c r="AO14" s="197" t="n">
        <f aca="false">AM14*AN14</f>
        <v>27887.361</v>
      </c>
      <c r="AP14" s="198" t="n">
        <f aca="false">IF(T14&gt;0,((((AJ14*AK14)+(AM14*AN14))/(T14*1000))*1000000),"no data")</f>
        <v>8614.86931785196</v>
      </c>
      <c r="AQ14" s="199" t="n">
        <f aca="false">R14/24</f>
        <v>149.375</v>
      </c>
      <c r="AR14" s="143" t="n">
        <v>0</v>
      </c>
      <c r="AS14" s="127" t="n">
        <v>0</v>
      </c>
      <c r="AT14" s="144" t="n">
        <v>0</v>
      </c>
      <c r="AU14" s="144" t="n">
        <v>0</v>
      </c>
      <c r="AV14" s="127" t="n">
        <v>9</v>
      </c>
      <c r="AW14" s="144" t="n">
        <v>1440</v>
      </c>
      <c r="AX14" s="127" t="n">
        <v>0</v>
      </c>
      <c r="AZ14" s="127" t="n">
        <v>1080</v>
      </c>
      <c r="BA14" s="127" t="n">
        <v>1157</v>
      </c>
      <c r="BB14" s="127" t="n">
        <v>1309</v>
      </c>
      <c r="BC14" s="185" t="n">
        <f aca="false">(BA14-AZ14)</f>
        <v>77</v>
      </c>
      <c r="BD14" s="146" t="n">
        <f aca="false">AP14</f>
        <v>8614.86931785196</v>
      </c>
      <c r="BE14" s="145" t="n">
        <f aca="false">AP14</f>
        <v>8614.86931785196</v>
      </c>
      <c r="BF14" s="200" t="n">
        <v>1.326</v>
      </c>
      <c r="BG14" s="145" t="n">
        <v>1.282</v>
      </c>
      <c r="BH14" s="145" t="n">
        <v>31.9</v>
      </c>
      <c r="BI14" s="145" t="n">
        <v>28.49</v>
      </c>
      <c r="BJ14" s="145" t="n">
        <v>24.56</v>
      </c>
      <c r="BK14" s="145" t="n">
        <v>30.69</v>
      </c>
      <c r="BL14" s="145" t="n">
        <v>999.08</v>
      </c>
      <c r="BM14" s="145" t="n">
        <v>50.02</v>
      </c>
      <c r="BN14" s="145" t="n">
        <v>0.9174</v>
      </c>
      <c r="BO14" s="147" t="n">
        <v>86.11</v>
      </c>
      <c r="BP14" s="147" t="n">
        <v>86.13</v>
      </c>
      <c r="BQ14" s="114" t="n">
        <f aca="false">BP14-BO14</f>
        <v>0.019999999999996</v>
      </c>
      <c r="BR14" s="145" t="n">
        <v>12550</v>
      </c>
      <c r="BS14" s="145" t="n">
        <v>12033</v>
      </c>
      <c r="BT14" s="186" t="n">
        <f aca="false">BS14-BR14</f>
        <v>-517</v>
      </c>
      <c r="BU14" s="145" t="n">
        <f aca="false">BF14+BG14</f>
        <v>2.608</v>
      </c>
      <c r="BV14" s="147" t="n">
        <v>24</v>
      </c>
      <c r="BW14" s="147" t="n">
        <v>24</v>
      </c>
      <c r="BX14" s="145" t="n">
        <v>7.78</v>
      </c>
      <c r="BY14" s="145" t="n">
        <v>0</v>
      </c>
      <c r="BZ14" s="201"/>
    </row>
    <row r="15" customFormat="false" ht="15" hidden="false" customHeight="false" outlineLevel="0" collapsed="false">
      <c r="A15" s="84"/>
      <c r="B15" s="180" t="n">
        <v>42773</v>
      </c>
      <c r="C15" s="125" t="n">
        <v>59.3</v>
      </c>
      <c r="D15" s="151" t="n">
        <v>0.626</v>
      </c>
      <c r="E15" s="127" t="n">
        <v>70</v>
      </c>
      <c r="F15" s="127" t="n">
        <v>47</v>
      </c>
      <c r="G15" s="128" t="n">
        <v>24</v>
      </c>
      <c r="H15" s="128" t="n">
        <v>0</v>
      </c>
      <c r="I15" s="128" t="n">
        <v>24</v>
      </c>
      <c r="J15" s="128" t="n">
        <v>0</v>
      </c>
      <c r="K15" s="129" t="n">
        <v>0</v>
      </c>
      <c r="L15" s="129" t="n">
        <v>0</v>
      </c>
      <c r="M15" s="129" t="n">
        <v>0</v>
      </c>
      <c r="N15" s="129" t="n">
        <v>0</v>
      </c>
      <c r="O15" s="129" t="n">
        <v>0</v>
      </c>
      <c r="P15" s="129" t="n">
        <v>0</v>
      </c>
      <c r="Q15" s="173" t="n">
        <v>3717</v>
      </c>
      <c r="R15" s="131" t="n">
        <v>3599</v>
      </c>
      <c r="S15" s="131" t="n">
        <v>3599</v>
      </c>
      <c r="T15" s="196" t="n">
        <v>3554</v>
      </c>
      <c r="U15" s="132" t="n">
        <v>3665</v>
      </c>
      <c r="V15" s="127" t="n">
        <v>46</v>
      </c>
      <c r="W15" s="127" t="n">
        <v>0</v>
      </c>
      <c r="X15" s="127" t="n">
        <v>48</v>
      </c>
      <c r="Y15" s="127" t="n">
        <v>0</v>
      </c>
      <c r="Z15" s="127" t="n">
        <v>64</v>
      </c>
      <c r="AA15" s="127" t="n">
        <v>0</v>
      </c>
      <c r="AB15" s="133" t="n">
        <f aca="false">U15-T15+AX15</f>
        <v>111</v>
      </c>
      <c r="AC15" s="131" t="n">
        <f aca="false">T15-S15</f>
        <v>-45</v>
      </c>
      <c r="AD15" s="127" t="n">
        <v>155</v>
      </c>
      <c r="AE15" s="135" t="n">
        <f aca="false">IF(AD15&gt;0, U15/(AD15*24),"no data")</f>
        <v>0.985215053763441</v>
      </c>
      <c r="AF15" s="136" t="n">
        <f aca="false">IF(Q15&gt;0,Q15/24,"no data")</f>
        <v>154.875</v>
      </c>
      <c r="AG15" s="135" t="n">
        <f aca="false">IF(T15&gt;0,(T15/Q15),"no data")</f>
        <v>0.956147430723702</v>
      </c>
      <c r="AH15" s="137" t="n">
        <f aca="false">(1440-((V15*W15)+(X15*Y15)+(Z15*AA15))/(V15+X15+Z15))/1440</f>
        <v>1</v>
      </c>
      <c r="AI15" s="138" t="n">
        <f aca="false">IF(T15&gt;0,(1440-((W15*V15+AR15*AS15)+(Y15*X15+AT15*AU15)+(Z15*AA15+AV15*AW15))/(V15+X15+Z15))/1440,"no data")</f>
        <v>0.968354430379747</v>
      </c>
      <c r="AJ15" s="117" t="n">
        <v>10.8</v>
      </c>
      <c r="AK15" s="121" t="n">
        <v>170.09</v>
      </c>
      <c r="AL15" s="154" t="n">
        <f aca="false">AJ15*AK15</f>
        <v>1836.972</v>
      </c>
      <c r="AM15" s="117" t="n">
        <v>30.965</v>
      </c>
      <c r="AN15" s="119" t="n">
        <v>938</v>
      </c>
      <c r="AO15" s="197" t="n">
        <f aca="false">AM15*AN15</f>
        <v>29045.17</v>
      </c>
      <c r="AP15" s="198" t="n">
        <f aca="false">IF(T15&gt;0,((((AJ15*AK15)+(AM15*AN15))/(T15*1000))*1000000),"no data")</f>
        <v>8689.40405177265</v>
      </c>
      <c r="AQ15" s="199" t="n">
        <f aca="false">R15/24</f>
        <v>149.958333333333</v>
      </c>
      <c r="AR15" s="152" t="n">
        <v>0</v>
      </c>
      <c r="AS15" s="127" t="n">
        <v>0</v>
      </c>
      <c r="AT15" s="144" t="n">
        <v>0</v>
      </c>
      <c r="AU15" s="144" t="n">
        <v>0</v>
      </c>
      <c r="AV15" s="127" t="n">
        <v>5</v>
      </c>
      <c r="AW15" s="144" t="n">
        <v>1440</v>
      </c>
      <c r="AX15" s="127" t="n">
        <v>0</v>
      </c>
      <c r="AZ15" s="127" t="n">
        <v>1099</v>
      </c>
      <c r="BA15" s="127" t="n">
        <v>1143</v>
      </c>
      <c r="BB15" s="127" t="n">
        <v>1423</v>
      </c>
      <c r="BC15" s="185" t="n">
        <f aca="false">(BA15-AZ15)</f>
        <v>44</v>
      </c>
      <c r="BD15" s="146" t="n">
        <f aca="false">AP15</f>
        <v>8689.40405177265</v>
      </c>
      <c r="BE15" s="145" t="n">
        <f aca="false">AP15</f>
        <v>8689.40405177265</v>
      </c>
      <c r="BF15" s="200" t="n">
        <v>1.829</v>
      </c>
      <c r="BG15" s="145" t="n">
        <v>1.779</v>
      </c>
      <c r="BH15" s="145" t="n">
        <v>32</v>
      </c>
      <c r="BI15" s="145" t="n">
        <v>28.9</v>
      </c>
      <c r="BJ15" s="145" t="n">
        <v>24.4</v>
      </c>
      <c r="BK15" s="145" t="n">
        <v>30.5</v>
      </c>
      <c r="BL15" s="145" t="n">
        <v>998.71</v>
      </c>
      <c r="BM15" s="145" t="n">
        <v>49.95</v>
      </c>
      <c r="BN15" s="145" t="n">
        <v>0.9193</v>
      </c>
      <c r="BO15" s="147" t="n">
        <v>88.7</v>
      </c>
      <c r="BP15" s="147" t="n">
        <v>86.1</v>
      </c>
      <c r="BQ15" s="114" t="n">
        <f aca="false">BP15-BO15</f>
        <v>-2.60000000000001</v>
      </c>
      <c r="BR15" s="145" t="n">
        <v>12521</v>
      </c>
      <c r="BS15" s="145" t="n">
        <v>12124</v>
      </c>
      <c r="BT15" s="186" t="n">
        <f aca="false">BS15-BR15</f>
        <v>-397</v>
      </c>
      <c r="BU15" s="145" t="n">
        <f aca="false">BF15+BG15</f>
        <v>3.608</v>
      </c>
      <c r="BV15" s="147" t="n">
        <v>24</v>
      </c>
      <c r="BW15" s="147" t="n">
        <v>24</v>
      </c>
      <c r="BX15" s="145" t="n">
        <v>13.88</v>
      </c>
      <c r="BY15" s="145" t="n">
        <v>6.16</v>
      </c>
      <c r="BZ15" s="201"/>
    </row>
    <row r="16" customFormat="false" ht="15" hidden="false" customHeight="false" outlineLevel="0" collapsed="false">
      <c r="A16" s="84"/>
      <c r="B16" s="180" t="n">
        <v>42774</v>
      </c>
      <c r="C16" s="125" t="n">
        <v>62.7</v>
      </c>
      <c r="D16" s="151" t="n">
        <v>0.595</v>
      </c>
      <c r="E16" s="153" t="n">
        <v>74</v>
      </c>
      <c r="F16" s="153" t="n">
        <v>52</v>
      </c>
      <c r="G16" s="128" t="n">
        <v>24</v>
      </c>
      <c r="H16" s="128" t="n">
        <v>0</v>
      </c>
      <c r="I16" s="128" t="n">
        <v>24</v>
      </c>
      <c r="J16" s="128" t="n">
        <v>0</v>
      </c>
      <c r="K16" s="129" t="n">
        <v>0</v>
      </c>
      <c r="L16" s="129" t="n">
        <v>0</v>
      </c>
      <c r="M16" s="129" t="n">
        <v>0</v>
      </c>
      <c r="N16" s="129" t="n">
        <v>0</v>
      </c>
      <c r="O16" s="129" t="n">
        <v>0</v>
      </c>
      <c r="P16" s="129" t="n">
        <v>0</v>
      </c>
      <c r="Q16" s="173" t="n">
        <v>3703</v>
      </c>
      <c r="R16" s="131" t="n">
        <v>3588</v>
      </c>
      <c r="S16" s="131" t="n">
        <v>3588</v>
      </c>
      <c r="T16" s="196" t="n">
        <v>3537</v>
      </c>
      <c r="U16" s="132" t="n">
        <v>3645</v>
      </c>
      <c r="V16" s="127" t="n">
        <v>45</v>
      </c>
      <c r="W16" s="153" t="n">
        <v>0</v>
      </c>
      <c r="X16" s="153" t="n">
        <v>47</v>
      </c>
      <c r="Y16" s="153" t="n">
        <v>0</v>
      </c>
      <c r="Z16" s="153" t="n">
        <v>64</v>
      </c>
      <c r="AA16" s="153" t="n">
        <v>0</v>
      </c>
      <c r="AB16" s="133" t="n">
        <f aca="false">U16-T16+AX16</f>
        <v>108</v>
      </c>
      <c r="AC16" s="131" t="n">
        <f aca="false">T16-S16</f>
        <v>-51</v>
      </c>
      <c r="AD16" s="127" t="n">
        <v>154</v>
      </c>
      <c r="AE16" s="202" t="n">
        <f aca="false">IF(AD16&gt;0, U16/(AD16*24),"no data")</f>
        <v>0.986201298701299</v>
      </c>
      <c r="AF16" s="136" t="n">
        <f aca="false">IF(Q16&gt;0,Q16/24,"no data")</f>
        <v>154.291666666667</v>
      </c>
      <c r="AG16" s="135" t="n">
        <f aca="false">IF(T16&gt;0,(T16/Q16),"no data")</f>
        <v>0.955171482581691</v>
      </c>
      <c r="AH16" s="137" t="n">
        <f aca="false">(1440-((V16*W16)+(X16*Y16)+(Z16*AA16))/(V16+X16+Z16))/1440</f>
        <v>1</v>
      </c>
      <c r="AI16" s="138" t="n">
        <f aca="false">IF(T16&gt;0,(1440-((W16*V16+AR16*AS16)+(Y16*X16+AT16*AU16)+(Z16*AA16+AV16*AW16))/(V16+X16+Z16))/1440,"no data")</f>
        <v>0.974358974358974</v>
      </c>
      <c r="AJ16" s="117" t="n">
        <v>11</v>
      </c>
      <c r="AK16" s="121" t="n">
        <v>172.3</v>
      </c>
      <c r="AL16" s="154" t="n">
        <f aca="false">AJ16*AK16</f>
        <v>1895.3</v>
      </c>
      <c r="AM16" s="117" t="n">
        <v>30.779</v>
      </c>
      <c r="AN16" s="119" t="n">
        <v>936</v>
      </c>
      <c r="AO16" s="197" t="n">
        <f aca="false">AM16*AN16</f>
        <v>28809.144</v>
      </c>
      <c r="AP16" s="198" t="n">
        <f aca="false">IF(T16&gt;0,((((AJ16*AK16)+(AM16*AN16))/(T16*1000))*1000000),"no data")</f>
        <v>8680.92847045519</v>
      </c>
      <c r="AQ16" s="199" t="n">
        <f aca="false">R16/24</f>
        <v>149.5</v>
      </c>
      <c r="AR16" s="127" t="n">
        <v>0</v>
      </c>
      <c r="AS16" s="144" t="n">
        <v>0</v>
      </c>
      <c r="AT16" s="144" t="n">
        <v>0</v>
      </c>
      <c r="AU16" s="127" t="n">
        <v>0</v>
      </c>
      <c r="AV16" s="144" t="n">
        <v>4</v>
      </c>
      <c r="AW16" s="127" t="n">
        <v>1440</v>
      </c>
      <c r="AX16" s="127" t="n">
        <v>0</v>
      </c>
      <c r="AZ16" s="145" t="n">
        <v>1088</v>
      </c>
      <c r="BA16" s="145" t="n">
        <v>1126</v>
      </c>
      <c r="BB16" s="145" t="n">
        <v>1431</v>
      </c>
      <c r="BC16" s="185" t="n">
        <f aca="false">(BA16-AZ16)</f>
        <v>38</v>
      </c>
      <c r="BD16" s="147" t="n">
        <f aca="false">AP16</f>
        <v>8680.92847045519</v>
      </c>
      <c r="BE16" s="145" t="n">
        <f aca="false">AP16</f>
        <v>8680.92847045519</v>
      </c>
      <c r="BF16" s="200" t="n">
        <v>1.878</v>
      </c>
      <c r="BG16" s="145" t="n">
        <v>1.878</v>
      </c>
      <c r="BH16" s="145" t="n">
        <v>31.7</v>
      </c>
      <c r="BI16" s="145" t="n">
        <v>28.7</v>
      </c>
      <c r="BJ16" s="145" t="n">
        <v>24.1</v>
      </c>
      <c r="BK16" s="145" t="n">
        <v>30.5</v>
      </c>
      <c r="BL16" s="145" t="n">
        <v>996</v>
      </c>
      <c r="BM16" s="145" t="n">
        <v>50</v>
      </c>
      <c r="BN16" s="145" t="n">
        <v>0.9186</v>
      </c>
      <c r="BO16" s="147" t="n">
        <v>89</v>
      </c>
      <c r="BP16" s="147" t="n">
        <v>86.1</v>
      </c>
      <c r="BQ16" s="114" t="n">
        <f aca="false">BP16-BO16</f>
        <v>-2.90000000000001</v>
      </c>
      <c r="BR16" s="145" t="n">
        <v>12547</v>
      </c>
      <c r="BS16" s="145" t="n">
        <v>12171</v>
      </c>
      <c r="BT16" s="186" t="n">
        <f aca="false">BS16-BR16</f>
        <v>-376</v>
      </c>
      <c r="BU16" s="145" t="n">
        <f aca="false">BF16+BG16</f>
        <v>3.756</v>
      </c>
      <c r="BV16" s="147" t="n">
        <v>24</v>
      </c>
      <c r="BW16" s="147" t="n">
        <v>24</v>
      </c>
      <c r="BX16" s="145" t="n">
        <v>14.7</v>
      </c>
      <c r="BY16" s="145" t="n">
        <v>7.2</v>
      </c>
      <c r="BZ16" s="145"/>
    </row>
    <row r="17" customFormat="false" ht="15" hidden="false" customHeight="false" outlineLevel="0" collapsed="false">
      <c r="A17" s="84"/>
      <c r="B17" s="180" t="n">
        <v>42775</v>
      </c>
      <c r="C17" s="125" t="n">
        <v>62.2</v>
      </c>
      <c r="D17" s="151" t="n">
        <v>0.599</v>
      </c>
      <c r="E17" s="127" t="n">
        <v>74</v>
      </c>
      <c r="F17" s="127" t="n">
        <v>55</v>
      </c>
      <c r="G17" s="127" t="n">
        <v>24</v>
      </c>
      <c r="H17" s="127" t="n">
        <v>0</v>
      </c>
      <c r="I17" s="127" t="n">
        <v>24</v>
      </c>
      <c r="J17" s="127" t="n">
        <v>0</v>
      </c>
      <c r="K17" s="129" t="n">
        <v>0</v>
      </c>
      <c r="L17" s="129" t="n">
        <v>0</v>
      </c>
      <c r="M17" s="129" t="n">
        <v>0</v>
      </c>
      <c r="N17" s="129" t="n">
        <v>0</v>
      </c>
      <c r="O17" s="129" t="n">
        <v>0</v>
      </c>
      <c r="P17" s="129" t="n">
        <v>0</v>
      </c>
      <c r="Q17" s="173" t="n">
        <v>3707</v>
      </c>
      <c r="R17" s="131" t="n">
        <v>3586</v>
      </c>
      <c r="S17" s="131" t="n">
        <v>3586</v>
      </c>
      <c r="T17" s="196" t="n">
        <v>3540</v>
      </c>
      <c r="U17" s="132" t="n">
        <v>3649</v>
      </c>
      <c r="V17" s="127" t="n">
        <v>46</v>
      </c>
      <c r="W17" s="127" t="n">
        <v>0</v>
      </c>
      <c r="X17" s="127" t="n">
        <v>47</v>
      </c>
      <c r="Y17" s="127" t="n">
        <v>0</v>
      </c>
      <c r="Z17" s="127" t="n">
        <v>64</v>
      </c>
      <c r="AA17" s="127" t="n">
        <v>0</v>
      </c>
      <c r="AB17" s="133" t="n">
        <f aca="false">U17-T17+AX17</f>
        <v>109</v>
      </c>
      <c r="AC17" s="131" t="n">
        <f aca="false">T17-S17</f>
        <v>-46</v>
      </c>
      <c r="AD17" s="127" t="n">
        <v>154</v>
      </c>
      <c r="AE17" s="135" t="n">
        <f aca="false">IF(AD17&gt;0, U17/(AD17*24),"no data")</f>
        <v>0.98728354978355</v>
      </c>
      <c r="AF17" s="136" t="n">
        <f aca="false">IF(Q17&gt;0,Q17/24,"no data")</f>
        <v>154.458333333333</v>
      </c>
      <c r="AG17" s="135" t="n">
        <f aca="false">IF(T17&gt;0,(T17/Q17),"no data")</f>
        <v>0.95495009441597</v>
      </c>
      <c r="AH17" s="137" t="n">
        <f aca="false">(1440-((V17*W17)+(X17*Y17)+(Z17*AA17))/(V17+X17+Z17))/1440</f>
        <v>1</v>
      </c>
      <c r="AI17" s="138" t="n">
        <f aca="false">IF(T17&gt;0,(1440-((W17*V17+AR17*AS17)+(Y17*X17+AT17*AU17)+(Z17*AA17+AV17*AW17))/(V17+X17+Z17))/1440,"no data")</f>
        <v>0.974522292993631</v>
      </c>
      <c r="AJ17" s="117" t="n">
        <v>10.97</v>
      </c>
      <c r="AK17" s="121" t="n">
        <v>171.9</v>
      </c>
      <c r="AL17" s="154" t="n">
        <f aca="false">AJ17*AK17</f>
        <v>1885.743</v>
      </c>
      <c r="AM17" s="117" t="n">
        <v>30.755</v>
      </c>
      <c r="AN17" s="119" t="n">
        <v>938</v>
      </c>
      <c r="AO17" s="197" t="n">
        <f aca="false">AM17*AN17</f>
        <v>28848.19</v>
      </c>
      <c r="AP17" s="198" t="n">
        <f aca="false">IF(T17&gt;0,((((AJ17*AK17)+(AM17*AN17))/(T17*1000))*1000000),"no data")</f>
        <v>8681.90197740113</v>
      </c>
      <c r="AQ17" s="199" t="n">
        <f aca="false">R17/24</f>
        <v>149.416666666667</v>
      </c>
      <c r="AR17" s="127" t="n">
        <v>0</v>
      </c>
      <c r="AS17" s="127" t="n">
        <v>0</v>
      </c>
      <c r="AT17" s="127" t="n">
        <v>0</v>
      </c>
      <c r="AU17" s="127" t="n">
        <v>0</v>
      </c>
      <c r="AV17" s="127" t="n">
        <v>4</v>
      </c>
      <c r="AW17" s="127" t="n">
        <v>1440</v>
      </c>
      <c r="AX17" s="127" t="n">
        <v>0</v>
      </c>
      <c r="AZ17" s="145" t="n">
        <v>1091</v>
      </c>
      <c r="BA17" s="145" t="n">
        <v>1121</v>
      </c>
      <c r="BB17" s="145" t="n">
        <v>1437</v>
      </c>
      <c r="BC17" s="185" t="n">
        <f aca="false">(BA17-AZ17)</f>
        <v>30</v>
      </c>
      <c r="BD17" s="147" t="n">
        <f aca="false">AP17</f>
        <v>8681.90197740113</v>
      </c>
      <c r="BE17" s="145" t="n">
        <f aca="false">AP17</f>
        <v>8681.90197740113</v>
      </c>
      <c r="BF17" s="200" t="n">
        <v>1.897</v>
      </c>
      <c r="BG17" s="145" t="n">
        <v>1.897</v>
      </c>
      <c r="BH17" s="145" t="n">
        <v>31.9</v>
      </c>
      <c r="BI17" s="145" t="n">
        <v>28.8</v>
      </c>
      <c r="BJ17" s="145" t="n">
        <v>24.1</v>
      </c>
      <c r="BK17" s="145" t="n">
        <v>30.3</v>
      </c>
      <c r="BL17" s="145" t="n">
        <v>998.3</v>
      </c>
      <c r="BM17" s="145" t="n">
        <v>50.05</v>
      </c>
      <c r="BN17" s="145" t="n">
        <v>0.9194</v>
      </c>
      <c r="BO17" s="147" t="n">
        <v>89.3</v>
      </c>
      <c r="BP17" s="147" t="n">
        <v>85.9</v>
      </c>
      <c r="BQ17" s="114" t="n">
        <f aca="false">BP17-BO17</f>
        <v>-3.39999999999999</v>
      </c>
      <c r="BR17" s="145" t="n">
        <v>12550</v>
      </c>
      <c r="BS17" s="145" t="n">
        <v>12222</v>
      </c>
      <c r="BT17" s="186" t="n">
        <f aca="false">BS17-BR17</f>
        <v>-328</v>
      </c>
      <c r="BU17" s="145" t="n">
        <f aca="false">BF17+BG17</f>
        <v>3.794</v>
      </c>
      <c r="BV17" s="147" t="n">
        <v>24</v>
      </c>
      <c r="BW17" s="147" t="n">
        <v>24</v>
      </c>
      <c r="BX17" s="145" t="n">
        <v>15.4</v>
      </c>
      <c r="BY17" s="145" t="n">
        <v>6.9</v>
      </c>
      <c r="BZ17" s="145"/>
    </row>
    <row r="18" customFormat="false" ht="15" hidden="false" customHeight="false" outlineLevel="0" collapsed="false">
      <c r="A18" s="84"/>
      <c r="B18" s="180" t="n">
        <v>42776</v>
      </c>
      <c r="C18" s="125" t="n">
        <v>62.8</v>
      </c>
      <c r="D18" s="151" t="n">
        <v>0.538</v>
      </c>
      <c r="E18" s="127" t="n">
        <v>78</v>
      </c>
      <c r="F18" s="127" t="n">
        <v>50</v>
      </c>
      <c r="G18" s="127" t="n">
        <v>24</v>
      </c>
      <c r="H18" s="127" t="n">
        <v>0</v>
      </c>
      <c r="I18" s="127" t="n">
        <v>24</v>
      </c>
      <c r="J18" s="127" t="n">
        <v>0</v>
      </c>
      <c r="K18" s="129" t="n">
        <v>0</v>
      </c>
      <c r="L18" s="129" t="n">
        <v>0</v>
      </c>
      <c r="M18" s="129" t="n">
        <v>0</v>
      </c>
      <c r="N18" s="129" t="n">
        <v>0</v>
      </c>
      <c r="O18" s="129" t="n">
        <v>0</v>
      </c>
      <c r="P18" s="129" t="n">
        <v>0</v>
      </c>
      <c r="Q18" s="173" t="n">
        <v>3705</v>
      </c>
      <c r="R18" s="131" t="n">
        <v>3603</v>
      </c>
      <c r="S18" s="131" t="n">
        <v>3603</v>
      </c>
      <c r="T18" s="196" t="n">
        <v>3544</v>
      </c>
      <c r="U18" s="132" t="n">
        <v>3654</v>
      </c>
      <c r="V18" s="127" t="n">
        <v>45</v>
      </c>
      <c r="W18" s="127" t="n">
        <v>0</v>
      </c>
      <c r="X18" s="127" t="n">
        <v>47</v>
      </c>
      <c r="Y18" s="127" t="n">
        <v>0</v>
      </c>
      <c r="Z18" s="127" t="n">
        <v>64</v>
      </c>
      <c r="AA18" s="127" t="n">
        <v>0</v>
      </c>
      <c r="AB18" s="133" t="n">
        <f aca="false">U18-T18+AX18</f>
        <v>110</v>
      </c>
      <c r="AC18" s="131" t="n">
        <f aca="false">T18-S18</f>
        <v>-59</v>
      </c>
      <c r="AD18" s="127" t="n">
        <v>155</v>
      </c>
      <c r="AE18" s="135" t="n">
        <f aca="false">IF(AD18&gt;0, U18/(AD18*24),"no data")</f>
        <v>0.982258064516129</v>
      </c>
      <c r="AF18" s="136" t="n">
        <f aca="false">IF(Q18&gt;0,Q18/24,"no data")</f>
        <v>154.375</v>
      </c>
      <c r="AG18" s="135" t="n">
        <f aca="false">IF(T18&gt;0,(T18/Q18),"no data")</f>
        <v>0.956545209176788</v>
      </c>
      <c r="AH18" s="137" t="n">
        <f aca="false">(1440-((V18*W18)+(X18*Y18)+(Z18*AA18))/(V18+X18+Z18))/1440</f>
        <v>1</v>
      </c>
      <c r="AI18" s="138" t="n">
        <f aca="false">IF(T18&gt;0,(1440-((W18*V18+AR18*AS18)+(Y18*X18+AT18*AU18)+(Z18*AA18+AV18*AW18))/(V18+X18+Z18))/1440,"no data")</f>
        <v>0.974358974358974</v>
      </c>
      <c r="AJ18" s="117" t="n">
        <v>11.005</v>
      </c>
      <c r="AK18" s="121" t="n">
        <v>171.4</v>
      </c>
      <c r="AL18" s="154" t="n">
        <f aca="false">AJ18*AK18</f>
        <v>1886.257</v>
      </c>
      <c r="AM18" s="117" t="n">
        <v>30.748</v>
      </c>
      <c r="AN18" s="119" t="n">
        <v>938</v>
      </c>
      <c r="AO18" s="197" t="n">
        <f aca="false">AM18*AN18</f>
        <v>28841.624</v>
      </c>
      <c r="AP18" s="198" t="n">
        <f aca="false">IF(T18&gt;0,((((AJ18*AK18)+(AM18*AN18))/(T18*1000))*1000000),"no data")</f>
        <v>8670.39531602709</v>
      </c>
      <c r="AQ18" s="199" t="n">
        <f aca="false">R18/24</f>
        <v>150.125</v>
      </c>
      <c r="AR18" s="127" t="n">
        <v>0</v>
      </c>
      <c r="AS18" s="127" t="n">
        <v>0</v>
      </c>
      <c r="AT18" s="127" t="n">
        <v>0</v>
      </c>
      <c r="AU18" s="127" t="n">
        <v>0</v>
      </c>
      <c r="AV18" s="144" t="n">
        <v>4</v>
      </c>
      <c r="AW18" s="127" t="n">
        <v>1440</v>
      </c>
      <c r="AX18" s="127" t="n">
        <v>0</v>
      </c>
      <c r="AZ18" s="145" t="n">
        <v>1084</v>
      </c>
      <c r="BA18" s="145" t="n">
        <v>1126</v>
      </c>
      <c r="BB18" s="145" t="n">
        <v>1444</v>
      </c>
      <c r="BC18" s="185" t="n">
        <f aca="false">(BA18-AZ18)</f>
        <v>42</v>
      </c>
      <c r="BD18" s="147" t="n">
        <f aca="false">AP18</f>
        <v>8670.39531602709</v>
      </c>
      <c r="BE18" s="145" t="n">
        <f aca="false">AP18</f>
        <v>8670.39531602709</v>
      </c>
      <c r="BF18" s="200" t="n">
        <v>1.962</v>
      </c>
      <c r="BG18" s="145" t="n">
        <v>1.956</v>
      </c>
      <c r="BH18" s="145" t="n">
        <v>31.57</v>
      </c>
      <c r="BI18" s="145" t="n">
        <v>28.59</v>
      </c>
      <c r="BJ18" s="145" t="n">
        <v>24.22</v>
      </c>
      <c r="BK18" s="145" t="n">
        <v>30.22</v>
      </c>
      <c r="BL18" s="145" t="n">
        <v>997.71</v>
      </c>
      <c r="BM18" s="145" t="n">
        <v>50.04</v>
      </c>
      <c r="BN18" s="145" t="n">
        <v>0.9201</v>
      </c>
      <c r="BO18" s="147" t="n">
        <v>88.15</v>
      </c>
      <c r="BP18" s="147" t="n">
        <v>85.75</v>
      </c>
      <c r="BQ18" s="114" t="n">
        <f aca="false">BP18-BO18</f>
        <v>-2.40000000000001</v>
      </c>
      <c r="BR18" s="145" t="n">
        <v>12543</v>
      </c>
      <c r="BS18" s="145" t="n">
        <v>12206</v>
      </c>
      <c r="BT18" s="186" t="n">
        <f aca="false">BS18-BR18</f>
        <v>-337</v>
      </c>
      <c r="BU18" s="145" t="n">
        <f aca="false">BF18+BG18</f>
        <v>3.918</v>
      </c>
      <c r="BV18" s="147" t="n">
        <v>24</v>
      </c>
      <c r="BW18" s="147" t="n">
        <v>24</v>
      </c>
      <c r="BX18" s="145" t="n">
        <v>12.83</v>
      </c>
      <c r="BY18" s="203" t="n">
        <v>5.92</v>
      </c>
      <c r="BZ18" s="203"/>
    </row>
    <row r="19" customFormat="false" ht="15" hidden="false" customHeight="false" outlineLevel="0" collapsed="false">
      <c r="A19" s="84"/>
      <c r="B19" s="180" t="n">
        <v>42777</v>
      </c>
      <c r="C19" s="125" t="n">
        <v>61.2</v>
      </c>
      <c r="D19" s="151" t="n">
        <v>0.58</v>
      </c>
      <c r="E19" s="127" t="n">
        <v>80</v>
      </c>
      <c r="F19" s="127" t="n">
        <v>49</v>
      </c>
      <c r="G19" s="127" t="n">
        <v>24</v>
      </c>
      <c r="H19" s="127" t="n">
        <v>0</v>
      </c>
      <c r="I19" s="127" t="n">
        <v>24</v>
      </c>
      <c r="J19" s="127" t="n">
        <v>0</v>
      </c>
      <c r="K19" s="127" t="n">
        <v>0</v>
      </c>
      <c r="L19" s="127" t="n">
        <v>0</v>
      </c>
      <c r="M19" s="156" t="n">
        <v>0</v>
      </c>
      <c r="N19" s="156" t="n">
        <v>0</v>
      </c>
      <c r="O19" s="156" t="n">
        <v>0</v>
      </c>
      <c r="P19" s="156" t="n">
        <v>0</v>
      </c>
      <c r="Q19" s="173" t="n">
        <v>3705</v>
      </c>
      <c r="R19" s="131" t="n">
        <v>3607</v>
      </c>
      <c r="S19" s="131" t="n">
        <v>3607</v>
      </c>
      <c r="T19" s="196" t="n">
        <v>3551</v>
      </c>
      <c r="U19" s="132" t="n">
        <v>3659</v>
      </c>
      <c r="V19" s="127" t="n">
        <v>45</v>
      </c>
      <c r="W19" s="127" t="n">
        <v>0</v>
      </c>
      <c r="X19" s="127" t="n">
        <v>47</v>
      </c>
      <c r="Y19" s="127" t="n">
        <v>0</v>
      </c>
      <c r="Z19" s="127" t="n">
        <v>64</v>
      </c>
      <c r="AA19" s="127" t="n">
        <v>0</v>
      </c>
      <c r="AB19" s="133" t="n">
        <f aca="false">U19-T19+AX19</f>
        <v>108</v>
      </c>
      <c r="AC19" s="131" t="n">
        <f aca="false">T19-S19</f>
        <v>-56</v>
      </c>
      <c r="AD19" s="127" t="n">
        <v>155</v>
      </c>
      <c r="AE19" s="135" t="n">
        <f aca="false">IF(AD19&gt;0, U19/(AD19*24),"no data")</f>
        <v>0.983602150537634</v>
      </c>
      <c r="AF19" s="136" t="n">
        <f aca="false">IF(Q19&gt;0,Q19/24,"no data")</f>
        <v>154.375</v>
      </c>
      <c r="AG19" s="135" t="n">
        <f aca="false">IF(T19&gt;0,(T19/Q19),"no data")</f>
        <v>0.958434547908232</v>
      </c>
      <c r="AH19" s="137" t="n">
        <f aca="false">(1440-((V19*W19)+(X19*Y19)+(Z19*AA19))/(V19+X19+Z19))/1440</f>
        <v>1</v>
      </c>
      <c r="AI19" s="138" t="n">
        <f aca="false">IF(T19&gt;0,(1440-((W19*V19+AR19*AS19)+(Y19*X19+AT19*AU19)+(Z19*AA19+AV19*AW19))/(V19+X19+Z19))/1440,"no data")</f>
        <v>0.980769230769231</v>
      </c>
      <c r="AJ19" s="117" t="n">
        <v>10.763</v>
      </c>
      <c r="AK19" s="121" t="n">
        <v>172.29</v>
      </c>
      <c r="AL19" s="154" t="n">
        <f aca="false">AJ19*AK19</f>
        <v>1854.35727</v>
      </c>
      <c r="AM19" s="117" t="n">
        <v>30.881</v>
      </c>
      <c r="AN19" s="119" t="n">
        <v>937</v>
      </c>
      <c r="AO19" s="197" t="n">
        <f aca="false">AM19*AN19</f>
        <v>28935.497</v>
      </c>
      <c r="AP19" s="198" t="n">
        <f aca="false">IF(T19&gt;0,((((AJ19*AK19)+(AM19*AN19))/(T19*1000))*1000000),"no data")</f>
        <v>8670.75591945931</v>
      </c>
      <c r="AQ19" s="199" t="n">
        <f aca="false">R19/24</f>
        <v>150.291666666667</v>
      </c>
      <c r="AR19" s="127" t="n">
        <v>0</v>
      </c>
      <c r="AS19" s="127" t="n">
        <v>0</v>
      </c>
      <c r="AT19" s="127" t="n">
        <v>0</v>
      </c>
      <c r="AU19" s="127" t="n">
        <v>0</v>
      </c>
      <c r="AV19" s="144" t="n">
        <v>3</v>
      </c>
      <c r="AW19" s="127" t="n">
        <v>1440</v>
      </c>
      <c r="AX19" s="127" t="n">
        <v>0</v>
      </c>
      <c r="AZ19" s="145" t="n">
        <v>1079</v>
      </c>
      <c r="BA19" s="145" t="n">
        <v>1124</v>
      </c>
      <c r="BB19" s="145" t="n">
        <v>1456</v>
      </c>
      <c r="BC19" s="185" t="n">
        <f aca="false">(BA19-AZ19)</f>
        <v>45</v>
      </c>
      <c r="BD19" s="147" t="n">
        <f aca="false">AP19</f>
        <v>8670.75591945931</v>
      </c>
      <c r="BE19" s="145" t="n">
        <f aca="false">AP19</f>
        <v>8670.75591945931</v>
      </c>
      <c r="BF19" s="200" t="n">
        <v>2.021</v>
      </c>
      <c r="BG19" s="145" t="n">
        <v>2.021</v>
      </c>
      <c r="BH19" s="145" t="n">
        <v>31.58</v>
      </c>
      <c r="BI19" s="145" t="n">
        <v>28.55</v>
      </c>
      <c r="BJ19" s="145" t="n">
        <v>24.21</v>
      </c>
      <c r="BK19" s="145" t="n">
        <v>30.24</v>
      </c>
      <c r="BL19" s="145" t="n">
        <v>960.71</v>
      </c>
      <c r="BM19" s="145" t="n">
        <v>50</v>
      </c>
      <c r="BN19" s="145" t="n">
        <v>0.9207</v>
      </c>
      <c r="BO19" s="147" t="n">
        <v>87.47</v>
      </c>
      <c r="BP19" s="147" t="n">
        <v>85.74</v>
      </c>
      <c r="BQ19" s="114" t="n">
        <f aca="false">BP19-BO19</f>
        <v>-1.73</v>
      </c>
      <c r="BR19" s="145" t="n">
        <v>12586</v>
      </c>
      <c r="BS19" s="145" t="n">
        <v>12236</v>
      </c>
      <c r="BT19" s="186" t="n">
        <f aca="false">BS19-BR19</f>
        <v>-350</v>
      </c>
      <c r="BU19" s="145" t="n">
        <f aca="false">BF19+BG19</f>
        <v>4.042</v>
      </c>
      <c r="BV19" s="147" t="n">
        <v>24</v>
      </c>
      <c r="BW19" s="147" t="n">
        <v>24</v>
      </c>
      <c r="BX19" s="145" t="n">
        <v>11.73</v>
      </c>
      <c r="BY19" s="145" t="n">
        <v>0</v>
      </c>
      <c r="BZ19" s="201"/>
    </row>
    <row r="20" customFormat="false" ht="12.75" hidden="false" customHeight="true" outlineLevel="0" collapsed="false">
      <c r="A20" s="84" t="s">
        <v>93</v>
      </c>
      <c r="B20" s="180" t="n">
        <v>42778</v>
      </c>
      <c r="C20" s="86" t="n">
        <v>62.4</v>
      </c>
      <c r="D20" s="87" t="n">
        <v>0.603</v>
      </c>
      <c r="E20" s="88" t="n">
        <v>79</v>
      </c>
      <c r="F20" s="88" t="n">
        <v>50</v>
      </c>
      <c r="G20" s="88" t="n">
        <v>24</v>
      </c>
      <c r="H20" s="88" t="n">
        <v>0</v>
      </c>
      <c r="I20" s="88" t="n">
        <v>24</v>
      </c>
      <c r="J20" s="88" t="n">
        <v>0</v>
      </c>
      <c r="K20" s="88" t="n">
        <v>0</v>
      </c>
      <c r="L20" s="88" t="n">
        <v>0</v>
      </c>
      <c r="M20" s="90" t="n">
        <v>0</v>
      </c>
      <c r="N20" s="90" t="n">
        <v>0</v>
      </c>
      <c r="O20" s="90" t="n">
        <v>0</v>
      </c>
      <c r="P20" s="90" t="n">
        <v>0</v>
      </c>
      <c r="Q20" s="164" t="n">
        <v>3705</v>
      </c>
      <c r="R20" s="91" t="n">
        <v>3593</v>
      </c>
      <c r="S20" s="91" t="n">
        <v>3482</v>
      </c>
      <c r="T20" s="165" t="n">
        <v>3444</v>
      </c>
      <c r="U20" s="92" t="n">
        <v>3550</v>
      </c>
      <c r="V20" s="88" t="n">
        <v>45</v>
      </c>
      <c r="W20" s="88" t="n">
        <v>0</v>
      </c>
      <c r="X20" s="88" t="n">
        <v>46</v>
      </c>
      <c r="Y20" s="88" t="n">
        <v>0</v>
      </c>
      <c r="Z20" s="88" t="n">
        <v>64</v>
      </c>
      <c r="AA20" s="88" t="n">
        <v>0</v>
      </c>
      <c r="AB20" s="93" t="n">
        <f aca="false">U20-T20+AX20</f>
        <v>106</v>
      </c>
      <c r="AC20" s="204" t="n">
        <f aca="false">T20-S20</f>
        <v>-38</v>
      </c>
      <c r="AD20" s="88" t="n">
        <v>153</v>
      </c>
      <c r="AE20" s="95" t="n">
        <f aca="false">IF(AD20&gt;0, U20/(AD20*24),"no data")</f>
        <v>0.96677559912854</v>
      </c>
      <c r="AF20" s="96" t="n">
        <f aca="false">IF(Q20&gt;0,Q20/24,"no data")</f>
        <v>154.375</v>
      </c>
      <c r="AG20" s="95" t="n">
        <f aca="false">IF(T20&gt;0,(T20/Q20),"no data")</f>
        <v>0.929554655870445</v>
      </c>
      <c r="AH20" s="97" t="n">
        <f aca="false">(1440-((V20*W20)+(X20*Y20)+(Z20*AA20))/(V20+X20+Z20))/1440</f>
        <v>1</v>
      </c>
      <c r="AI20" s="98" t="n">
        <f aca="false">IF(T20&gt;0,(1440-((W20*V20+AR20*AS20)+(Y20*X20+AT20*AU20)+(Z20*AA20+AV20*AW20))/(V20+X20+Z20))/1440,"no data")</f>
        <v>0.948387096774194</v>
      </c>
      <c r="AJ20" s="117" t="n">
        <v>10.79</v>
      </c>
      <c r="AK20" s="121" t="n">
        <v>172.21</v>
      </c>
      <c r="AL20" s="101" t="n">
        <f aca="false">AJ20*AK20</f>
        <v>1858.1459</v>
      </c>
      <c r="AM20" s="117" t="n">
        <v>29.902</v>
      </c>
      <c r="AN20" s="119" t="n">
        <v>936</v>
      </c>
      <c r="AO20" s="182" t="n">
        <f aca="false">AM20*AN20</f>
        <v>27988.272</v>
      </c>
      <c r="AP20" s="183" t="n">
        <f aca="false">IF(T20&gt;0,((((AJ20*AK20)+(AM20*AN20))/(T20*1000))*1000000),"no data")</f>
        <v>8666.20728803717</v>
      </c>
      <c r="AQ20" s="184" t="n">
        <f aca="false">R20/24</f>
        <v>149.708333333333</v>
      </c>
      <c r="AR20" s="88" t="n">
        <v>0</v>
      </c>
      <c r="AS20" s="106" t="n">
        <v>0</v>
      </c>
      <c r="AT20" s="106" t="n">
        <v>0</v>
      </c>
      <c r="AU20" s="88" t="n">
        <v>0</v>
      </c>
      <c r="AV20" s="106" t="n">
        <v>8</v>
      </c>
      <c r="AW20" s="88" t="n">
        <v>1440</v>
      </c>
      <c r="AX20" s="88" t="n">
        <v>0</v>
      </c>
      <c r="AZ20" s="107" t="n">
        <v>1088</v>
      </c>
      <c r="BA20" s="107" t="n">
        <v>1177</v>
      </c>
      <c r="BB20" s="107" t="n">
        <v>1345</v>
      </c>
      <c r="BC20" s="185" t="n">
        <f aca="false">(BA20-AZ20)</f>
        <v>89</v>
      </c>
      <c r="BD20" s="107" t="n">
        <f aca="false">AP20</f>
        <v>8666.20728803717</v>
      </c>
      <c r="BE20" s="107" t="n">
        <f aca="false">AP20</f>
        <v>8666.20728803717</v>
      </c>
      <c r="BF20" s="205" t="n">
        <v>1.366</v>
      </c>
      <c r="BG20" s="107" t="n">
        <v>1.356</v>
      </c>
      <c r="BH20" s="107" t="n">
        <v>31.69</v>
      </c>
      <c r="BI20" s="107" t="n">
        <v>28.79</v>
      </c>
      <c r="BJ20" s="107" t="n">
        <v>24.09</v>
      </c>
      <c r="BK20" s="107" t="n">
        <v>30.11</v>
      </c>
      <c r="BL20" s="107" t="n">
        <v>1001.9</v>
      </c>
      <c r="BM20" s="107" t="n">
        <v>50.05</v>
      </c>
      <c r="BN20" s="107" t="n">
        <v>0.919</v>
      </c>
      <c r="BO20" s="108" t="n">
        <v>88.79</v>
      </c>
      <c r="BP20" s="108" t="n">
        <v>85.72</v>
      </c>
      <c r="BQ20" s="114" t="n">
        <f aca="false">BP20-BO20</f>
        <v>-3.07000000000001</v>
      </c>
      <c r="BR20" s="107" t="n">
        <v>12588</v>
      </c>
      <c r="BS20" s="107" t="n">
        <v>12250</v>
      </c>
      <c r="BT20" s="186" t="n">
        <f aca="false">BS20-BR20</f>
        <v>-338</v>
      </c>
      <c r="BU20" s="107" t="n">
        <f aca="false">BF20+BG20</f>
        <v>2.722</v>
      </c>
      <c r="BV20" s="108" t="n">
        <v>24</v>
      </c>
      <c r="BW20" s="108" t="n">
        <v>24</v>
      </c>
      <c r="BX20" s="107" t="n">
        <v>14.28</v>
      </c>
      <c r="BY20" s="107" t="n">
        <v>6.75</v>
      </c>
      <c r="BZ20" s="187"/>
    </row>
    <row r="21" customFormat="false" ht="15" hidden="false" customHeight="false" outlineLevel="0" collapsed="false">
      <c r="A21" s="84"/>
      <c r="B21" s="180" t="n">
        <v>42779</v>
      </c>
      <c r="C21" s="86" t="n">
        <v>65.79</v>
      </c>
      <c r="D21" s="87" t="n">
        <v>0.5636</v>
      </c>
      <c r="E21" s="88" t="n">
        <v>79</v>
      </c>
      <c r="F21" s="88" t="n">
        <v>55</v>
      </c>
      <c r="G21" s="88" t="n">
        <v>24</v>
      </c>
      <c r="H21" s="88" t="n">
        <v>0</v>
      </c>
      <c r="I21" s="88" t="n">
        <v>24</v>
      </c>
      <c r="J21" s="88" t="n">
        <v>0</v>
      </c>
      <c r="K21" s="90" t="n">
        <v>0</v>
      </c>
      <c r="L21" s="90" t="n">
        <v>0</v>
      </c>
      <c r="M21" s="90" t="n">
        <v>0</v>
      </c>
      <c r="N21" s="90" t="n">
        <v>0</v>
      </c>
      <c r="O21" s="90" t="n">
        <v>0</v>
      </c>
      <c r="P21" s="90" t="n">
        <v>0</v>
      </c>
      <c r="Q21" s="164" t="n">
        <v>3692</v>
      </c>
      <c r="R21" s="91" t="n">
        <v>3586</v>
      </c>
      <c r="S21" s="91" t="n">
        <v>3535</v>
      </c>
      <c r="T21" s="165" t="n">
        <v>3497</v>
      </c>
      <c r="U21" s="92" t="n">
        <v>3599</v>
      </c>
      <c r="V21" s="88" t="n">
        <v>45</v>
      </c>
      <c r="W21" s="88" t="n">
        <v>0</v>
      </c>
      <c r="X21" s="88" t="n">
        <v>46</v>
      </c>
      <c r="Y21" s="88" t="n">
        <v>0</v>
      </c>
      <c r="Z21" s="88" t="n">
        <v>64</v>
      </c>
      <c r="AA21" s="88" t="n">
        <v>0</v>
      </c>
      <c r="AB21" s="93" t="n">
        <f aca="false">U21-T21+AX21</f>
        <v>102</v>
      </c>
      <c r="AC21" s="204" t="n">
        <f aca="false">T21-S21</f>
        <v>-38</v>
      </c>
      <c r="AD21" s="88" t="n">
        <v>154</v>
      </c>
      <c r="AE21" s="95" t="n">
        <f aca="false">IF(AD21&gt;0, U21/(AD21*24),"no data")</f>
        <v>0.973755411255411</v>
      </c>
      <c r="AF21" s="96" t="n">
        <f aca="false">IF(Q21&gt;0,Q21/24,"no data")</f>
        <v>153.833333333333</v>
      </c>
      <c r="AG21" s="95" t="n">
        <f aca="false">IF(T21&gt;0,(T21/Q21),"no data")</f>
        <v>0.947183098591549</v>
      </c>
      <c r="AH21" s="97" t="n">
        <f aca="false">(1440-((V21*W21)+(X21*Y21)+(Z21*AA21))/(V21+X21+Z21))/1440</f>
        <v>1</v>
      </c>
      <c r="AI21" s="98" t="n">
        <f aca="false">IF(T21&gt;0,(1440-((W21*V21+AR21*AS21)+(Y21*X21+AT21*AU21)+(Z21*AA21+AV21*AW21))/(V21+X21+Z21))/1440,"no data")</f>
        <v>0.967741935483871</v>
      </c>
      <c r="AJ21" s="117" t="n">
        <v>10.8</v>
      </c>
      <c r="AK21" s="121" t="n">
        <v>172.85</v>
      </c>
      <c r="AL21" s="101" t="n">
        <f aca="false">AJ21*AK21</f>
        <v>1866.78</v>
      </c>
      <c r="AM21" s="117" t="n">
        <v>30.464</v>
      </c>
      <c r="AN21" s="119" t="n">
        <v>939</v>
      </c>
      <c r="AO21" s="182" t="n">
        <f aca="false">AM21*AN21</f>
        <v>28605.696</v>
      </c>
      <c r="AP21" s="183" t="n">
        <f aca="false">IF(T21&gt;0,((((AJ21*AK21)+(AM21*AN21))/(T21*1000))*1000000),"no data")</f>
        <v>8713.89076351158</v>
      </c>
      <c r="AQ21" s="184" t="n">
        <f aca="false">R21/24</f>
        <v>149.416666666667</v>
      </c>
      <c r="AR21" s="88" t="n">
        <v>0</v>
      </c>
      <c r="AS21" s="106" t="n">
        <v>0</v>
      </c>
      <c r="AT21" s="106" t="n">
        <v>0</v>
      </c>
      <c r="AU21" s="88" t="n">
        <v>0</v>
      </c>
      <c r="AV21" s="106" t="n">
        <v>5</v>
      </c>
      <c r="AW21" s="88" t="n">
        <v>1440</v>
      </c>
      <c r="AX21" s="88" t="n">
        <v>0</v>
      </c>
      <c r="AZ21" s="107" t="n">
        <v>1075</v>
      </c>
      <c r="BA21" s="107" t="n">
        <v>1106</v>
      </c>
      <c r="BB21" s="107" t="n">
        <v>1418</v>
      </c>
      <c r="BC21" s="185" t="n">
        <f aca="false">(BA21-AZ21)</f>
        <v>31</v>
      </c>
      <c r="BD21" s="107" t="n">
        <f aca="false">AP21</f>
        <v>8713.89076351158</v>
      </c>
      <c r="BE21" s="107" t="n">
        <f aca="false">AP21</f>
        <v>8713.89076351158</v>
      </c>
      <c r="BF21" s="195" t="n">
        <v>1.91</v>
      </c>
      <c r="BG21" s="112" t="n">
        <v>1.91</v>
      </c>
      <c r="BH21" s="112" t="n">
        <v>31.41</v>
      </c>
      <c r="BI21" s="112" t="n">
        <v>28.46</v>
      </c>
      <c r="BJ21" s="112" t="n">
        <v>23.8</v>
      </c>
      <c r="BK21" s="112" t="n">
        <v>29.89</v>
      </c>
      <c r="BL21" s="112" t="n">
        <v>1004.04</v>
      </c>
      <c r="BM21" s="111" t="n">
        <v>50.04</v>
      </c>
      <c r="BN21" s="112" t="n">
        <v>0.9188</v>
      </c>
      <c r="BO21" s="108" t="n">
        <v>89.09</v>
      </c>
      <c r="BP21" s="108" t="n">
        <v>85.62</v>
      </c>
      <c r="BQ21" s="114" t="n">
        <f aca="false">BP21-BO21</f>
        <v>-3.47</v>
      </c>
      <c r="BR21" s="107" t="n">
        <v>12597</v>
      </c>
      <c r="BS21" s="107" t="n">
        <v>12252</v>
      </c>
      <c r="BT21" s="186" t="n">
        <f aca="false">BS21-BR21</f>
        <v>-345</v>
      </c>
      <c r="BU21" s="107" t="n">
        <f aca="false">BF21+BG21</f>
        <v>3.82</v>
      </c>
      <c r="BV21" s="108" t="n">
        <v>24</v>
      </c>
      <c r="BW21" s="108" t="n">
        <v>24</v>
      </c>
      <c r="BX21" s="108" t="n">
        <v>15.266</v>
      </c>
      <c r="BY21" s="108" t="n">
        <v>7.166</v>
      </c>
      <c r="BZ21" s="187"/>
    </row>
    <row r="22" customFormat="false" ht="15" hidden="false" customHeight="false" outlineLevel="0" collapsed="false">
      <c r="A22" s="84"/>
      <c r="B22" s="180" t="n">
        <v>42780</v>
      </c>
      <c r="C22" s="86" t="n">
        <v>66.43</v>
      </c>
      <c r="D22" s="87" t="n">
        <v>0.592</v>
      </c>
      <c r="E22" s="88" t="n">
        <v>78</v>
      </c>
      <c r="F22" s="88" t="n">
        <v>54</v>
      </c>
      <c r="G22" s="88" t="n">
        <v>24</v>
      </c>
      <c r="H22" s="88" t="n">
        <v>0</v>
      </c>
      <c r="I22" s="88" t="n">
        <v>24</v>
      </c>
      <c r="J22" s="88" t="n">
        <v>0</v>
      </c>
      <c r="K22" s="90" t="n">
        <v>0</v>
      </c>
      <c r="L22" s="90" t="n">
        <v>0</v>
      </c>
      <c r="M22" s="90" t="n">
        <v>0</v>
      </c>
      <c r="N22" s="90" t="n">
        <v>0</v>
      </c>
      <c r="O22" s="90" t="n">
        <v>0</v>
      </c>
      <c r="P22" s="90" t="n">
        <v>0</v>
      </c>
      <c r="Q22" s="164" t="n">
        <v>3693</v>
      </c>
      <c r="R22" s="91" t="n">
        <v>3583</v>
      </c>
      <c r="S22" s="91" t="n">
        <v>3583</v>
      </c>
      <c r="T22" s="165" t="n">
        <v>3519</v>
      </c>
      <c r="U22" s="92" t="n">
        <v>3628</v>
      </c>
      <c r="V22" s="88" t="n">
        <v>45</v>
      </c>
      <c r="W22" s="88" t="n">
        <v>0</v>
      </c>
      <c r="X22" s="88" t="n">
        <v>46</v>
      </c>
      <c r="Y22" s="88" t="n">
        <v>0</v>
      </c>
      <c r="Z22" s="88" t="n">
        <v>64</v>
      </c>
      <c r="AA22" s="88" t="n">
        <v>0</v>
      </c>
      <c r="AB22" s="93" t="n">
        <f aca="false">U22-T22+AX22</f>
        <v>109</v>
      </c>
      <c r="AC22" s="204" t="n">
        <f aca="false">T22-S22</f>
        <v>-64</v>
      </c>
      <c r="AD22" s="88" t="n">
        <v>154</v>
      </c>
      <c r="AE22" s="95" t="n">
        <f aca="false">IF(AD22&gt;0, U22/(AD22*24),"no data")</f>
        <v>0.981601731601732</v>
      </c>
      <c r="AF22" s="96" t="n">
        <f aca="false">IF(Q22&gt;0,Q22/24,"no data")</f>
        <v>153.875</v>
      </c>
      <c r="AG22" s="95" t="n">
        <f aca="false">IF(T22&gt;0,(T22/Q22),"no data")</f>
        <v>0.952883834281072</v>
      </c>
      <c r="AH22" s="97" t="n">
        <f aca="false">(1440-((V22*W22)+(X22*Y22)+(Z22*AA22))/(V22+X22+Z22))/1440</f>
        <v>1</v>
      </c>
      <c r="AI22" s="98" t="n">
        <f aca="false">IF(T22&gt;0,(1440-((W22*V22+AR22*AS22)+(Y22*X22+AT22*AU22)+(Z22*AA22+AV22*AW22))/(V22+X22+Z22))/1440,"no data")</f>
        <v>0.974193548387097</v>
      </c>
      <c r="AJ22" s="117" t="n">
        <v>10.82</v>
      </c>
      <c r="AK22" s="121" t="n">
        <v>172.26</v>
      </c>
      <c r="AL22" s="101" t="n">
        <f aca="false">AJ22*AK22</f>
        <v>1863.8532</v>
      </c>
      <c r="AM22" s="117" t="n">
        <v>30.588</v>
      </c>
      <c r="AN22" s="119" t="n">
        <v>941</v>
      </c>
      <c r="AO22" s="182" t="n">
        <f aca="false">AM22*AN22</f>
        <v>28783.308</v>
      </c>
      <c r="AP22" s="183" t="n">
        <f aca="false">IF(T22&gt;0,((((AJ22*AK22)+(AM22*AN22))/(T22*1000))*1000000),"no data")</f>
        <v>8709.05404944587</v>
      </c>
      <c r="AQ22" s="184" t="n">
        <f aca="false">R22/24</f>
        <v>149.291666666667</v>
      </c>
      <c r="AR22" s="88" t="n">
        <v>0</v>
      </c>
      <c r="AS22" s="106" t="n">
        <v>0</v>
      </c>
      <c r="AT22" s="106" t="n">
        <v>0</v>
      </c>
      <c r="AU22" s="88" t="n">
        <v>0</v>
      </c>
      <c r="AV22" s="106" t="n">
        <v>4</v>
      </c>
      <c r="AW22" s="88" t="n">
        <v>1440</v>
      </c>
      <c r="AX22" s="88" t="n">
        <v>0</v>
      </c>
      <c r="AZ22" s="107" t="n">
        <v>1081</v>
      </c>
      <c r="BA22" s="107" t="n">
        <v>1099</v>
      </c>
      <c r="BB22" s="107" t="n">
        <v>1448</v>
      </c>
      <c r="BC22" s="185" t="n">
        <f aca="false">(BA22-AZ22)</f>
        <v>18</v>
      </c>
      <c r="BD22" s="107" t="n">
        <f aca="false">AP22</f>
        <v>8709.05404944587</v>
      </c>
      <c r="BE22" s="107" t="n">
        <f aca="false">AP22</f>
        <v>8709.05404944587</v>
      </c>
      <c r="BF22" s="195" t="n">
        <v>2.07</v>
      </c>
      <c r="BG22" s="112" t="n">
        <v>2.07</v>
      </c>
      <c r="BH22" s="112" t="n">
        <v>31.34</v>
      </c>
      <c r="BI22" s="112" t="n">
        <v>28.54</v>
      </c>
      <c r="BJ22" s="112" t="n">
        <v>23.53</v>
      </c>
      <c r="BK22" s="112" t="n">
        <v>30.01</v>
      </c>
      <c r="BL22" s="163" t="n">
        <v>1003.08</v>
      </c>
      <c r="BM22" s="111" t="n">
        <v>50.03</v>
      </c>
      <c r="BN22" s="113" t="n">
        <v>0.9195</v>
      </c>
      <c r="BO22" s="108" t="n">
        <v>90.08</v>
      </c>
      <c r="BP22" s="108" t="n">
        <v>85.67</v>
      </c>
      <c r="BQ22" s="114" t="n">
        <f aca="false">BP22-BO22</f>
        <v>-4.41</v>
      </c>
      <c r="BR22" s="107" t="n">
        <v>12561</v>
      </c>
      <c r="BS22" s="107" t="n">
        <v>12236</v>
      </c>
      <c r="BT22" s="186" t="n">
        <f aca="false">BS22-BR22</f>
        <v>-325</v>
      </c>
      <c r="BU22" s="107" t="n">
        <f aca="false">BF22+BG22</f>
        <v>4.14</v>
      </c>
      <c r="BV22" s="108" t="n">
        <v>24</v>
      </c>
      <c r="BW22" s="108" t="n">
        <v>24</v>
      </c>
      <c r="BX22" s="107" t="n">
        <v>15.5</v>
      </c>
      <c r="BY22" s="107" t="n">
        <v>6.08</v>
      </c>
      <c r="BZ22" s="187"/>
    </row>
    <row r="23" s="206" customFormat="true" ht="15" hidden="false" customHeight="false" outlineLevel="0" collapsed="false">
      <c r="A23" s="84"/>
      <c r="B23" s="180" t="n">
        <v>42781</v>
      </c>
      <c r="C23" s="86" t="n">
        <v>70.16</v>
      </c>
      <c r="D23" s="87" t="n">
        <v>0.604</v>
      </c>
      <c r="E23" s="88" t="n">
        <v>82</v>
      </c>
      <c r="F23" s="88" t="n">
        <v>59</v>
      </c>
      <c r="G23" s="88" t="n">
        <v>24</v>
      </c>
      <c r="H23" s="88" t="n">
        <v>0</v>
      </c>
      <c r="I23" s="88" t="n">
        <v>24</v>
      </c>
      <c r="J23" s="88" t="n">
        <v>0</v>
      </c>
      <c r="K23" s="90" t="n">
        <v>0</v>
      </c>
      <c r="L23" s="90" t="n">
        <v>0</v>
      </c>
      <c r="M23" s="90" t="n">
        <v>0</v>
      </c>
      <c r="N23" s="90" t="n">
        <v>0</v>
      </c>
      <c r="O23" s="90" t="n">
        <v>0</v>
      </c>
      <c r="P23" s="90" t="n">
        <v>0</v>
      </c>
      <c r="Q23" s="164" t="n">
        <v>3670</v>
      </c>
      <c r="R23" s="91" t="n">
        <v>3580</v>
      </c>
      <c r="S23" s="91" t="n">
        <v>3521</v>
      </c>
      <c r="T23" s="165" t="n">
        <v>3475</v>
      </c>
      <c r="U23" s="92" t="n">
        <v>3583</v>
      </c>
      <c r="V23" s="88" t="n">
        <v>46</v>
      </c>
      <c r="W23" s="88" t="n">
        <v>0</v>
      </c>
      <c r="X23" s="88" t="n">
        <v>45</v>
      </c>
      <c r="Y23" s="88" t="n">
        <v>0</v>
      </c>
      <c r="Z23" s="88" t="n">
        <v>64</v>
      </c>
      <c r="AA23" s="88" t="n">
        <v>0</v>
      </c>
      <c r="AB23" s="93" t="n">
        <f aca="false">U23-T23+AX23</f>
        <v>108</v>
      </c>
      <c r="AC23" s="204" t="n">
        <f aca="false">T23-S23</f>
        <v>-46</v>
      </c>
      <c r="AD23" s="88" t="n">
        <v>153</v>
      </c>
      <c r="AE23" s="95" t="n">
        <f aca="false">IF(AD23&gt;0, U23/(AD23*24),"no data")</f>
        <v>0.975762527233115</v>
      </c>
      <c r="AF23" s="96" t="n">
        <f aca="false">IF(Q23&gt;0,Q23/24,"no data")</f>
        <v>152.916666666667</v>
      </c>
      <c r="AG23" s="95" t="n">
        <f aca="false">IF(T23&gt;0,(T23/Q23),"no data")</f>
        <v>0.946866485013624</v>
      </c>
      <c r="AH23" s="97" t="n">
        <f aca="false">(1440-((V23*W23)+(X23*Y23)+(Z23*AA23))/(V23+X23+Z23))/1440</f>
        <v>1</v>
      </c>
      <c r="AI23" s="98" t="n">
        <f aca="false">IF(T23&gt;0,(1440-((W23*V23+AR23*AS23)+(Y23*X23+AT23*AU23)+(Z23*AA23+AV23*AW23))/(V23+X23+Z23))/1440,"no data")</f>
        <v>0.967741935483871</v>
      </c>
      <c r="AJ23" s="117" t="n">
        <v>10.786</v>
      </c>
      <c r="AK23" s="121" t="n">
        <v>168.81</v>
      </c>
      <c r="AL23" s="101" t="n">
        <f aca="false">AJ23*AK23</f>
        <v>1820.78466</v>
      </c>
      <c r="AM23" s="117" t="n">
        <v>30.301</v>
      </c>
      <c r="AN23" s="119" t="n">
        <v>940</v>
      </c>
      <c r="AO23" s="182" t="n">
        <f aca="false">AM23*AN23</f>
        <v>28482.94</v>
      </c>
      <c r="AP23" s="183" t="n">
        <f aca="false">IF(T23&gt;0,((((AJ23*AK23)+(AM23*AN23))/(T23*1000))*1000000),"no data")</f>
        <v>8720.49630503597</v>
      </c>
      <c r="AQ23" s="184" t="n">
        <f aca="false">R23/24</f>
        <v>149.166666666667</v>
      </c>
      <c r="AR23" s="88" t="n">
        <v>0</v>
      </c>
      <c r="AS23" s="106" t="n">
        <v>0</v>
      </c>
      <c r="AT23" s="106" t="n">
        <v>0</v>
      </c>
      <c r="AU23" s="88" t="n">
        <v>0</v>
      </c>
      <c r="AV23" s="106" t="n">
        <v>5</v>
      </c>
      <c r="AW23" s="88" t="n">
        <v>1440</v>
      </c>
      <c r="AX23" s="88" t="n">
        <v>0</v>
      </c>
      <c r="AZ23" s="107" t="n">
        <v>1103</v>
      </c>
      <c r="BA23" s="107" t="n">
        <v>1077</v>
      </c>
      <c r="BB23" s="107" t="n">
        <v>1403</v>
      </c>
      <c r="BC23" s="185" t="n">
        <f aca="false">(BA23-AZ23)</f>
        <v>-26</v>
      </c>
      <c r="BD23" s="107" t="n">
        <f aca="false">AP23</f>
        <v>8720.49630503597</v>
      </c>
      <c r="BE23" s="107" t="n">
        <f aca="false">AP23</f>
        <v>8720.49630503597</v>
      </c>
      <c r="BF23" s="195" t="n">
        <v>1.773</v>
      </c>
      <c r="BG23" s="112" t="n">
        <v>1.76</v>
      </c>
      <c r="BH23" s="112" t="n">
        <v>31.45</v>
      </c>
      <c r="BI23" s="112" t="n">
        <v>29</v>
      </c>
      <c r="BJ23" s="112" t="n">
        <v>23.15</v>
      </c>
      <c r="BK23" s="112" t="n">
        <v>29.8</v>
      </c>
      <c r="BL23" s="112" t="n">
        <v>1001.1</v>
      </c>
      <c r="BM23" s="111" t="n">
        <v>50.07</v>
      </c>
      <c r="BN23" s="112" t="n">
        <v>0.9206</v>
      </c>
      <c r="BO23" s="108" t="n">
        <v>93.32</v>
      </c>
      <c r="BP23" s="108" t="n">
        <v>85.69</v>
      </c>
      <c r="BQ23" s="114" t="n">
        <f aca="false">BP23-BO23</f>
        <v>-7.63</v>
      </c>
      <c r="BR23" s="107" t="n">
        <v>12500</v>
      </c>
      <c r="BS23" s="107" t="n">
        <v>12309</v>
      </c>
      <c r="BT23" s="186" t="n">
        <f aca="false">BS23-BR23</f>
        <v>-191</v>
      </c>
      <c r="BU23" s="107" t="n">
        <f aca="false">BF23+BG23</f>
        <v>3.533</v>
      </c>
      <c r="BV23" s="108" t="n">
        <v>24</v>
      </c>
      <c r="BW23" s="108" t="n">
        <v>24</v>
      </c>
      <c r="BX23" s="107" t="n">
        <v>24</v>
      </c>
      <c r="BY23" s="107" t="n">
        <v>6.55</v>
      </c>
      <c r="BZ23" s="207"/>
    </row>
    <row r="24" customFormat="false" ht="15" hidden="false" customHeight="false" outlineLevel="0" collapsed="false">
      <c r="A24" s="84"/>
      <c r="B24" s="180" t="n">
        <v>42782</v>
      </c>
      <c r="C24" s="86" t="n">
        <v>68</v>
      </c>
      <c r="D24" s="87" t="n">
        <v>0.66</v>
      </c>
      <c r="E24" s="89" t="n">
        <v>75</v>
      </c>
      <c r="F24" s="89" t="n">
        <v>61</v>
      </c>
      <c r="G24" s="89" t="n">
        <v>24</v>
      </c>
      <c r="H24" s="89" t="n">
        <v>0</v>
      </c>
      <c r="I24" s="89" t="n">
        <v>24</v>
      </c>
      <c r="J24" s="89" t="n">
        <v>0</v>
      </c>
      <c r="K24" s="208" t="n">
        <v>0</v>
      </c>
      <c r="L24" s="208" t="n">
        <v>0</v>
      </c>
      <c r="M24" s="208" t="n">
        <v>0</v>
      </c>
      <c r="N24" s="208" t="n">
        <v>0</v>
      </c>
      <c r="O24" s="208" t="n">
        <v>0</v>
      </c>
      <c r="P24" s="208" t="n">
        <v>0</v>
      </c>
      <c r="Q24" s="164" t="n">
        <v>3696</v>
      </c>
      <c r="R24" s="91" t="n">
        <v>3573</v>
      </c>
      <c r="S24" s="91" t="n">
        <v>3573</v>
      </c>
      <c r="T24" s="165" t="n">
        <v>3505</v>
      </c>
      <c r="U24" s="92" t="n">
        <v>3612</v>
      </c>
      <c r="V24" s="88" t="n">
        <v>46</v>
      </c>
      <c r="W24" s="89" t="n">
        <v>0</v>
      </c>
      <c r="X24" s="89" t="n">
        <v>45</v>
      </c>
      <c r="Y24" s="89" t="n">
        <v>0</v>
      </c>
      <c r="Z24" s="89" t="n">
        <v>64</v>
      </c>
      <c r="AA24" s="89" t="n">
        <v>0</v>
      </c>
      <c r="AB24" s="93" t="n">
        <f aca="false">U24-T24+AX24</f>
        <v>107</v>
      </c>
      <c r="AC24" s="204" t="n">
        <f aca="false">T24-S24</f>
        <v>-68</v>
      </c>
      <c r="AD24" s="89" t="n">
        <v>153</v>
      </c>
      <c r="AE24" s="209" t="n">
        <f aca="false">IF(AD24&gt;0, U24/(AD24*24),"no data")</f>
        <v>0.983660130718954</v>
      </c>
      <c r="AF24" s="96" t="n">
        <f aca="false">IF(Q24&gt;0,Q24/24,"no data")</f>
        <v>154</v>
      </c>
      <c r="AG24" s="95" t="n">
        <f aca="false">IF(T24&gt;0,(T24/Q24),"no data")</f>
        <v>0.948322510822511</v>
      </c>
      <c r="AH24" s="97" t="n">
        <f aca="false">(1440-((V24*W24)+(X24*Y24)+(Z24*AA24))/(V24+X24+Z24))/1440</f>
        <v>1</v>
      </c>
      <c r="AI24" s="98" t="n">
        <f aca="false">IF(T24&gt;0,(1440-((W24*V24+AR24*AS24)+(Y24*X24+AT24*AU24)+(Z24*AA24+AV24*AW24))/(V24+X24+Z24))/1440,"no data")</f>
        <v>0.974193548387097</v>
      </c>
      <c r="AJ24" s="117" t="n">
        <v>10.79</v>
      </c>
      <c r="AK24" s="121" t="n">
        <v>169.61</v>
      </c>
      <c r="AL24" s="101" t="n">
        <f aca="false">AJ24*AK24</f>
        <v>1830.0919</v>
      </c>
      <c r="AM24" s="117" t="n">
        <v>30.602</v>
      </c>
      <c r="AN24" s="119" t="n">
        <v>939</v>
      </c>
      <c r="AO24" s="182" t="n">
        <f aca="false">AM24*AN24</f>
        <v>28735.278</v>
      </c>
      <c r="AP24" s="183" t="n">
        <f aca="false">IF(T24&gt;0,((((AJ24*AK24)+(AM24*AN24))/(T24*1000))*1000000),"no data")</f>
        <v>8720.50496433666</v>
      </c>
      <c r="AQ24" s="184" t="n">
        <f aca="false">R24/24</f>
        <v>148.875</v>
      </c>
      <c r="AR24" s="88" t="n">
        <v>0</v>
      </c>
      <c r="AS24" s="210" t="n">
        <v>0</v>
      </c>
      <c r="AT24" s="210" t="n">
        <v>0</v>
      </c>
      <c r="AU24" s="89" t="n">
        <v>0</v>
      </c>
      <c r="AV24" s="210" t="n">
        <v>4</v>
      </c>
      <c r="AW24" s="89" t="n">
        <v>1440</v>
      </c>
      <c r="AX24" s="89" t="n">
        <v>0</v>
      </c>
      <c r="AZ24" s="107" t="n">
        <v>1106</v>
      </c>
      <c r="BA24" s="107" t="n">
        <v>1074</v>
      </c>
      <c r="BB24" s="107" t="n">
        <v>1432</v>
      </c>
      <c r="BC24" s="185" t="n">
        <f aca="false">(BA24-AZ24)</f>
        <v>-32</v>
      </c>
      <c r="BD24" s="107" t="n">
        <f aca="false">AP24</f>
        <v>8720.50496433666</v>
      </c>
      <c r="BE24" s="107" t="n">
        <f aca="false">AP24</f>
        <v>8720.50496433666</v>
      </c>
      <c r="BF24" s="195" t="n">
        <v>1.971</v>
      </c>
      <c r="BG24" s="112" t="n">
        <v>1.971</v>
      </c>
      <c r="BH24" s="112" t="n">
        <v>31.6</v>
      </c>
      <c r="BI24" s="112" t="n">
        <v>29.11</v>
      </c>
      <c r="BJ24" s="112" t="n">
        <v>23.18</v>
      </c>
      <c r="BK24" s="112" t="n">
        <v>29.65</v>
      </c>
      <c r="BL24" s="112" t="n">
        <v>1000.33</v>
      </c>
      <c r="BM24" s="111" t="n">
        <v>50.02</v>
      </c>
      <c r="BN24" s="112" t="n">
        <v>0.9196</v>
      </c>
      <c r="BO24" s="108" t="n">
        <v>93.88</v>
      </c>
      <c r="BP24" s="108" t="n">
        <v>85.77</v>
      </c>
      <c r="BQ24" s="114" t="n">
        <f aca="false">BP24-BO24</f>
        <v>-8.11</v>
      </c>
      <c r="BR24" s="107" t="n">
        <v>12523</v>
      </c>
      <c r="BS24" s="107" t="n">
        <v>12337</v>
      </c>
      <c r="BT24" s="186" t="n">
        <f aca="false">BS24-BR24</f>
        <v>-186</v>
      </c>
      <c r="BU24" s="107" t="n">
        <f aca="false">BF24+BG24</f>
        <v>3.942</v>
      </c>
      <c r="BV24" s="108" t="n">
        <v>24</v>
      </c>
      <c r="BW24" s="108" t="n">
        <v>24</v>
      </c>
      <c r="BX24" s="107" t="n">
        <v>24</v>
      </c>
      <c r="BY24" s="107" t="n">
        <v>7.67</v>
      </c>
      <c r="BZ24" s="187"/>
    </row>
    <row r="25" customFormat="false" ht="15" hidden="false" customHeight="false" outlineLevel="0" collapsed="false">
      <c r="A25" s="84"/>
      <c r="B25" s="180" t="n">
        <v>42783</v>
      </c>
      <c r="C25" s="86" t="n">
        <v>70.1</v>
      </c>
      <c r="D25" s="87" t="n">
        <v>0.59</v>
      </c>
      <c r="E25" s="170" t="n">
        <v>81</v>
      </c>
      <c r="F25" s="170" t="n">
        <v>62</v>
      </c>
      <c r="G25" s="88" t="n">
        <v>24</v>
      </c>
      <c r="H25" s="88" t="n">
        <v>0</v>
      </c>
      <c r="I25" s="88" t="n">
        <v>24</v>
      </c>
      <c r="J25" s="88" t="n">
        <v>0</v>
      </c>
      <c r="K25" s="90" t="n">
        <v>0</v>
      </c>
      <c r="L25" s="90" t="n">
        <v>0</v>
      </c>
      <c r="M25" s="90" t="n">
        <v>0</v>
      </c>
      <c r="N25" s="90" t="n">
        <v>0</v>
      </c>
      <c r="O25" s="90" t="n">
        <v>0</v>
      </c>
      <c r="P25" s="90" t="n">
        <v>0</v>
      </c>
      <c r="Q25" s="164" t="n">
        <v>3677</v>
      </c>
      <c r="R25" s="91" t="n">
        <v>3559</v>
      </c>
      <c r="S25" s="91" t="n">
        <v>3559</v>
      </c>
      <c r="T25" s="165" t="n">
        <v>3509</v>
      </c>
      <c r="U25" s="92" t="n">
        <v>3617</v>
      </c>
      <c r="V25" s="88" t="n">
        <v>46</v>
      </c>
      <c r="W25" s="88" t="n">
        <v>0</v>
      </c>
      <c r="X25" s="88" t="n">
        <v>45</v>
      </c>
      <c r="Y25" s="88" t="n">
        <v>0</v>
      </c>
      <c r="Z25" s="88" t="n">
        <v>63</v>
      </c>
      <c r="AA25" s="88" t="n">
        <v>0</v>
      </c>
      <c r="AB25" s="93" t="n">
        <f aca="false">U25-T25+AX25</f>
        <v>108</v>
      </c>
      <c r="AC25" s="204" t="n">
        <f aca="false">T25-S25</f>
        <v>-50</v>
      </c>
      <c r="AD25" s="89" t="n">
        <v>154</v>
      </c>
      <c r="AE25" s="95" t="n">
        <f aca="false">IF(AD25&gt;0, U25/(AD25*24),"no data")</f>
        <v>0.978625541125541</v>
      </c>
      <c r="AF25" s="96" t="n">
        <f aca="false">IF(Q25&gt;0,Q25/24,"no data")</f>
        <v>153.208333333333</v>
      </c>
      <c r="AG25" s="95" t="n">
        <f aca="false">IF(T25&gt;0,(T25/Q25),"no data")</f>
        <v>0.954310579276584</v>
      </c>
      <c r="AH25" s="97" t="n">
        <f aca="false">(1440-((V25*W25)+(X25*Y25)+(Z25*AA25))/(V25+X25+Z25))/1440</f>
        <v>1</v>
      </c>
      <c r="AI25" s="98" t="n">
        <f aca="false">IF(T25&gt;0,(1440-((W25*V25+AR25*AS25)+(Y25*X25+AT25*AU25)+(Z25*AA25+AV25*AW25))/(V25+X25+Z25))/1440,"no data")</f>
        <v>0.98051948051948</v>
      </c>
      <c r="AJ25" s="117" t="n">
        <v>10.81</v>
      </c>
      <c r="AK25" s="121" t="n">
        <v>171.08</v>
      </c>
      <c r="AL25" s="101" t="n">
        <f aca="false">AJ25*AK25</f>
        <v>1849.3748</v>
      </c>
      <c r="AM25" s="117" t="n">
        <v>30.595</v>
      </c>
      <c r="AN25" s="119" t="n">
        <v>940</v>
      </c>
      <c r="AO25" s="182" t="n">
        <f aca="false">AM25*AN25</f>
        <v>28759.3</v>
      </c>
      <c r="AP25" s="183" t="n">
        <f aca="false">IF(T25&gt;0,((((AJ25*AK25)+(AM25*AN25))/(T25*1000))*1000000),"no data")</f>
        <v>8722.90532915361</v>
      </c>
      <c r="AQ25" s="184" t="n">
        <f aca="false">R25/24</f>
        <v>148.291666666667</v>
      </c>
      <c r="AR25" s="88" t="n">
        <v>0</v>
      </c>
      <c r="AS25" s="106" t="n">
        <v>0</v>
      </c>
      <c r="AT25" s="106" t="n">
        <v>0</v>
      </c>
      <c r="AU25" s="88" t="n">
        <v>0</v>
      </c>
      <c r="AV25" s="106" t="n">
        <v>3</v>
      </c>
      <c r="AW25" s="88" t="n">
        <v>1440</v>
      </c>
      <c r="AX25" s="88" t="n">
        <v>0</v>
      </c>
      <c r="AZ25" s="107" t="n">
        <v>1098</v>
      </c>
      <c r="BA25" s="107" t="n">
        <v>1075</v>
      </c>
      <c r="BB25" s="107" t="n">
        <v>1444</v>
      </c>
      <c r="BC25" s="185" t="n">
        <f aca="false">(BA25-AZ25)</f>
        <v>-23</v>
      </c>
      <c r="BD25" s="107" t="n">
        <f aca="false">AP25</f>
        <v>8722.90532915361</v>
      </c>
      <c r="BE25" s="107" t="n">
        <f aca="false">AP25</f>
        <v>8722.90532915361</v>
      </c>
      <c r="BF25" s="195" t="n">
        <v>2.038</v>
      </c>
      <c r="BG25" s="112" t="n">
        <v>2.038</v>
      </c>
      <c r="BH25" s="112" t="n">
        <v>31.43</v>
      </c>
      <c r="BI25" s="112" t="n">
        <v>28.97</v>
      </c>
      <c r="BJ25" s="112" t="n">
        <v>23.2</v>
      </c>
      <c r="BK25" s="112" t="n">
        <v>29.66</v>
      </c>
      <c r="BL25" s="112" t="n">
        <v>999.4</v>
      </c>
      <c r="BM25" s="111" t="n">
        <v>50.05</v>
      </c>
      <c r="BN25" s="112" t="n">
        <v>0.9195</v>
      </c>
      <c r="BO25" s="108" t="n">
        <v>93.14</v>
      </c>
      <c r="BP25" s="108" t="n">
        <v>85.76</v>
      </c>
      <c r="BQ25" s="114" t="n">
        <f aca="false">BP25-BO25</f>
        <v>-7.38</v>
      </c>
      <c r="BR25" s="107" t="n">
        <v>12538</v>
      </c>
      <c r="BS25" s="107" t="n">
        <v>12338</v>
      </c>
      <c r="BT25" s="186" t="n">
        <f aca="false">BS25-BR25</f>
        <v>-200</v>
      </c>
      <c r="BU25" s="107" t="n">
        <f aca="false">BF25+BG25</f>
        <v>4.076</v>
      </c>
      <c r="BV25" s="108" t="n">
        <v>24</v>
      </c>
      <c r="BW25" s="108" t="n">
        <v>24</v>
      </c>
      <c r="BX25" s="107" t="n">
        <v>24</v>
      </c>
      <c r="BY25" s="107" t="n">
        <v>7.4</v>
      </c>
      <c r="BZ25" s="187"/>
    </row>
    <row r="26" customFormat="false" ht="15" hidden="false" customHeight="false" outlineLevel="0" collapsed="false">
      <c r="A26" s="84"/>
      <c r="B26" s="180" t="n">
        <v>42784</v>
      </c>
      <c r="C26" s="86" t="n">
        <v>72.1</v>
      </c>
      <c r="D26" s="87" t="n">
        <v>0.621</v>
      </c>
      <c r="E26" s="89" t="n">
        <v>82</v>
      </c>
      <c r="F26" s="89" t="n">
        <v>63</v>
      </c>
      <c r="G26" s="88" t="n">
        <v>24</v>
      </c>
      <c r="H26" s="88" t="n">
        <v>0</v>
      </c>
      <c r="I26" s="88" t="n">
        <v>24</v>
      </c>
      <c r="J26" s="88" t="n">
        <v>0</v>
      </c>
      <c r="K26" s="90" t="n">
        <v>0</v>
      </c>
      <c r="L26" s="90" t="n">
        <v>0</v>
      </c>
      <c r="M26" s="90" t="n">
        <v>0</v>
      </c>
      <c r="N26" s="90" t="n">
        <v>0</v>
      </c>
      <c r="O26" s="90" t="n">
        <v>0</v>
      </c>
      <c r="P26" s="90" t="n">
        <v>0</v>
      </c>
      <c r="Q26" s="164" t="n">
        <v>3667</v>
      </c>
      <c r="R26" s="91" t="n">
        <v>3551</v>
      </c>
      <c r="S26" s="91" t="n">
        <v>3551</v>
      </c>
      <c r="T26" s="165" t="n">
        <v>3492</v>
      </c>
      <c r="U26" s="92" t="n">
        <v>3600</v>
      </c>
      <c r="V26" s="88" t="n">
        <v>45</v>
      </c>
      <c r="W26" s="89" t="n">
        <v>0</v>
      </c>
      <c r="X26" s="89" t="n">
        <v>44</v>
      </c>
      <c r="Y26" s="89" t="n">
        <v>0</v>
      </c>
      <c r="Z26" s="89" t="n">
        <v>63</v>
      </c>
      <c r="AA26" s="89" t="n">
        <v>0</v>
      </c>
      <c r="AB26" s="93" t="n">
        <f aca="false">U26-T26+AX26</f>
        <v>108</v>
      </c>
      <c r="AC26" s="204" t="n">
        <f aca="false">T26-S26</f>
        <v>-59</v>
      </c>
      <c r="AD26" s="89" t="n">
        <v>153</v>
      </c>
      <c r="AE26" s="95" t="n">
        <f aca="false">IF(AD26&gt;0, U26/(AD26*24),"no data")</f>
        <v>0.980392156862745</v>
      </c>
      <c r="AF26" s="96" t="n">
        <f aca="false">IF(Q26&gt;0,Q26/24,"no data")</f>
        <v>152.791666666667</v>
      </c>
      <c r="AG26" s="95" t="n">
        <f aca="false">IF(T26&gt;0,(T26/Q26),"no data")</f>
        <v>0.952277065721298</v>
      </c>
      <c r="AH26" s="97" t="n">
        <f aca="false">(1440-((V26*W26)+(X26*Y26)+(Z26*AA26))/(V26+X26+Z26))/1440</f>
        <v>1</v>
      </c>
      <c r="AI26" s="98" t="n">
        <f aca="false">IF(T26&gt;0,(1440-((W26*V26+AR26*AS26)+(Y26*X26+AT26*AU26)+(Z26*AA26+AV26*AW26))/(V26+X26+Z26))/1440,"no data")</f>
        <v>0.980263157894737</v>
      </c>
      <c r="AJ26" s="117" t="n">
        <v>10.76</v>
      </c>
      <c r="AK26" s="121" t="n">
        <v>169.28</v>
      </c>
      <c r="AL26" s="101" t="n">
        <f aca="false">AJ26*AK26</f>
        <v>1821.4528</v>
      </c>
      <c r="AM26" s="117" t="n">
        <v>30.579</v>
      </c>
      <c r="AN26" s="119" t="n">
        <v>939</v>
      </c>
      <c r="AO26" s="182" t="n">
        <f aca="false">AM26*AN26</f>
        <v>28713.681</v>
      </c>
      <c r="AP26" s="183" t="n">
        <f aca="false">IF(T26&gt;0,((((AJ26*AK26)+(AM26*AN26))/(T26*1000))*1000000),"no data")</f>
        <v>8744.31093928981</v>
      </c>
      <c r="AQ26" s="184" t="n">
        <f aca="false">R26/24</f>
        <v>147.958333333333</v>
      </c>
      <c r="AR26" s="88" t="n">
        <v>0</v>
      </c>
      <c r="AS26" s="106" t="n">
        <v>0</v>
      </c>
      <c r="AT26" s="106" t="n">
        <v>0</v>
      </c>
      <c r="AU26" s="88" t="n">
        <v>0</v>
      </c>
      <c r="AV26" s="106" t="n">
        <v>3</v>
      </c>
      <c r="AW26" s="88" t="n">
        <v>1440</v>
      </c>
      <c r="AX26" s="88" t="n">
        <v>0</v>
      </c>
      <c r="AZ26" s="107" t="n">
        <v>1088</v>
      </c>
      <c r="BA26" s="107" t="n">
        <v>1064</v>
      </c>
      <c r="BB26" s="107" t="n">
        <v>1448</v>
      </c>
      <c r="BC26" s="185" t="n">
        <f aca="false">(BA26-AZ26)</f>
        <v>-24</v>
      </c>
      <c r="BD26" s="107" t="n">
        <f aca="false">AP26</f>
        <v>8744.31093928981</v>
      </c>
      <c r="BE26" s="107" t="n">
        <f aca="false">AP26</f>
        <v>8744.31093928981</v>
      </c>
      <c r="BF26" s="195" t="n">
        <v>2.124</v>
      </c>
      <c r="BG26" s="112" t="n">
        <v>2.124</v>
      </c>
      <c r="BH26" s="112" t="n">
        <v>31.2</v>
      </c>
      <c r="BI26" s="112" t="n">
        <v>28.85</v>
      </c>
      <c r="BJ26" s="112" t="n">
        <v>23.14</v>
      </c>
      <c r="BK26" s="112" t="n">
        <v>29.47</v>
      </c>
      <c r="BL26" s="112" t="n">
        <v>998.4</v>
      </c>
      <c r="BM26" s="111" t="n">
        <v>50.04</v>
      </c>
      <c r="BN26" s="112" t="n">
        <v>0.9205</v>
      </c>
      <c r="BO26" s="108" t="n">
        <v>93.38</v>
      </c>
      <c r="BP26" s="108" t="n">
        <v>85.84</v>
      </c>
      <c r="BQ26" s="114" t="n">
        <f aca="false">BP26-BO26</f>
        <v>-7.53999999999999</v>
      </c>
      <c r="BR26" s="107" t="n">
        <v>12615</v>
      </c>
      <c r="BS26" s="107" t="n">
        <v>12420</v>
      </c>
      <c r="BT26" s="186" t="n">
        <f aca="false">BS26-BR26</f>
        <v>-195</v>
      </c>
      <c r="BU26" s="107" t="n">
        <f aca="false">BF26+BG26</f>
        <v>4.248</v>
      </c>
      <c r="BV26" s="108" t="n">
        <v>24</v>
      </c>
      <c r="BW26" s="108" t="n">
        <v>24</v>
      </c>
      <c r="BX26" s="107" t="n">
        <v>24</v>
      </c>
      <c r="BY26" s="107" t="n">
        <v>7.3</v>
      </c>
      <c r="BZ26" s="187"/>
    </row>
    <row r="27" customFormat="false" ht="12.75" hidden="false" customHeight="true" outlineLevel="0" collapsed="false">
      <c r="A27" s="84" t="s">
        <v>94</v>
      </c>
      <c r="B27" s="180" t="n">
        <v>42785</v>
      </c>
      <c r="C27" s="125" t="n">
        <v>73</v>
      </c>
      <c r="D27" s="151" t="n">
        <v>0.672</v>
      </c>
      <c r="E27" s="128" t="n">
        <v>83</v>
      </c>
      <c r="F27" s="128" t="n">
        <v>65</v>
      </c>
      <c r="G27" s="128" t="n">
        <v>24</v>
      </c>
      <c r="H27" s="128" t="n">
        <v>0</v>
      </c>
      <c r="I27" s="128" t="n">
        <v>24</v>
      </c>
      <c r="J27" s="128" t="n">
        <v>0</v>
      </c>
      <c r="K27" s="172" t="n">
        <v>0</v>
      </c>
      <c r="L27" s="172" t="n">
        <v>0</v>
      </c>
      <c r="M27" s="172" t="n">
        <v>0</v>
      </c>
      <c r="N27" s="172" t="n">
        <v>0</v>
      </c>
      <c r="O27" s="172" t="n">
        <v>0</v>
      </c>
      <c r="P27" s="172" t="n">
        <v>0</v>
      </c>
      <c r="Q27" s="173" t="n">
        <v>3662</v>
      </c>
      <c r="R27" s="131" t="n">
        <v>3522</v>
      </c>
      <c r="S27" s="131" t="n">
        <v>3522</v>
      </c>
      <c r="T27" s="132" t="n">
        <v>3463</v>
      </c>
      <c r="U27" s="132" t="n">
        <v>3572</v>
      </c>
      <c r="V27" s="128" t="n">
        <v>45</v>
      </c>
      <c r="W27" s="128" t="n">
        <v>0</v>
      </c>
      <c r="X27" s="128" t="n">
        <v>44</v>
      </c>
      <c r="Y27" s="128" t="n">
        <v>0</v>
      </c>
      <c r="Z27" s="128" t="n">
        <v>63</v>
      </c>
      <c r="AA27" s="128" t="n">
        <v>0</v>
      </c>
      <c r="AB27" s="133" t="n">
        <f aca="false">U27-T27+AX27</f>
        <v>109</v>
      </c>
      <c r="AC27" s="134" t="n">
        <f aca="false">T27-S27</f>
        <v>-59</v>
      </c>
      <c r="AD27" s="128" t="n">
        <v>152</v>
      </c>
      <c r="AE27" s="135" t="n">
        <f aca="false">IF(AD27&gt;0, U27/(AD27*24),"no data")</f>
        <v>0.979166666666667</v>
      </c>
      <c r="AF27" s="136" t="n">
        <f aca="false">IF(Q27&gt;0,Q27/24,"no data")</f>
        <v>152.583333333333</v>
      </c>
      <c r="AG27" s="135" t="n">
        <f aca="false">IF(T27&gt;0,(T27/Q27),"no data")</f>
        <v>0.945658110322228</v>
      </c>
      <c r="AH27" s="137" t="n">
        <f aca="false">(1440-((V27*W27)+(X27*Y27)+(Z27*AA27))/(V27+X27+Z27))/1440</f>
        <v>1</v>
      </c>
      <c r="AI27" s="138" t="n">
        <f aca="false">IF(T27&gt;0,(1440-((W27*V27+AR27*AS27)+(Y27*X27+AT27*AU27)+(Z27*AA27+AV27*AW27))/(V27+X27+Z27))/1440,"no data")</f>
        <v>0.980263157894737</v>
      </c>
      <c r="AJ27" s="117" t="n">
        <v>10.7</v>
      </c>
      <c r="AK27" s="121" t="n">
        <v>166.25</v>
      </c>
      <c r="AL27" s="154" t="n">
        <f aca="false">AJ27*AK27</f>
        <v>1778.875</v>
      </c>
      <c r="AM27" s="117" t="n">
        <v>30.446</v>
      </c>
      <c r="AN27" s="119" t="n">
        <v>937</v>
      </c>
      <c r="AO27" s="197" t="n">
        <f aca="false">AM27*AN27</f>
        <v>28527.902</v>
      </c>
      <c r="AP27" s="198" t="n">
        <f aca="false">IF(T27&gt;0,((((AJ27*AK27)+(AM27*AN27))/(T27*1000))*1000000),"no data")</f>
        <v>8751.59601501588</v>
      </c>
      <c r="AQ27" s="199" t="n">
        <f aca="false">R27/24</f>
        <v>146.75</v>
      </c>
      <c r="AR27" s="127" t="n">
        <v>0</v>
      </c>
      <c r="AS27" s="144" t="n">
        <v>0</v>
      </c>
      <c r="AT27" s="144" t="n">
        <v>0</v>
      </c>
      <c r="AU27" s="127" t="n">
        <v>0</v>
      </c>
      <c r="AV27" s="144" t="n">
        <v>3</v>
      </c>
      <c r="AW27" s="127" t="n">
        <v>1440</v>
      </c>
      <c r="AX27" s="127" t="n">
        <v>0</v>
      </c>
      <c r="AZ27" s="145" t="n">
        <v>1078</v>
      </c>
      <c r="BA27" s="145" t="n">
        <v>1051</v>
      </c>
      <c r="BB27" s="145" t="n">
        <v>1443</v>
      </c>
      <c r="BC27" s="185" t="n">
        <f aca="false">(BA27-AZ27)</f>
        <v>-27</v>
      </c>
      <c r="BD27" s="145" t="n">
        <f aca="false">AP27</f>
        <v>8751.59601501588</v>
      </c>
      <c r="BE27" s="145" t="n">
        <f aca="false">AP27</f>
        <v>8751.59601501588</v>
      </c>
      <c r="BF27" s="211" t="n">
        <v>2.154</v>
      </c>
      <c r="BG27" s="177" t="n">
        <v>2.133</v>
      </c>
      <c r="BH27" s="177" t="n">
        <v>31.1</v>
      </c>
      <c r="BI27" s="177" t="n">
        <v>28.6</v>
      </c>
      <c r="BJ27" s="177" t="n">
        <v>22.9</v>
      </c>
      <c r="BK27" s="177" t="n">
        <v>29.1</v>
      </c>
      <c r="BL27" s="177" t="n">
        <v>993.1</v>
      </c>
      <c r="BM27" s="177" t="n">
        <v>50.07</v>
      </c>
      <c r="BN27" s="177" t="n">
        <v>0.9213</v>
      </c>
      <c r="BO27" s="177" t="n">
        <v>93.8</v>
      </c>
      <c r="BP27" s="177" t="n">
        <v>85.8</v>
      </c>
      <c r="BQ27" s="114" t="n">
        <f aca="false">BP27-BO27</f>
        <v>-8</v>
      </c>
      <c r="BR27" s="145" t="n">
        <v>12635</v>
      </c>
      <c r="BS27" s="145" t="n">
        <v>12462</v>
      </c>
      <c r="BT27" s="186" t="n">
        <f aca="false">BS27-BR27</f>
        <v>-173</v>
      </c>
      <c r="BU27" s="145" t="n">
        <f aca="false">BF27+BG27</f>
        <v>4.287</v>
      </c>
      <c r="BV27" s="147" t="n">
        <v>24</v>
      </c>
      <c r="BW27" s="147" t="n">
        <v>24</v>
      </c>
      <c r="BX27" s="145" t="n">
        <v>24</v>
      </c>
      <c r="BY27" s="145" t="n">
        <v>8.05</v>
      </c>
      <c r="BZ27" s="187"/>
    </row>
    <row r="28" customFormat="false" ht="15" hidden="false" customHeight="false" outlineLevel="0" collapsed="false">
      <c r="A28" s="84"/>
      <c r="B28" s="180" t="n">
        <v>42786</v>
      </c>
      <c r="C28" s="125" t="n">
        <v>69</v>
      </c>
      <c r="D28" s="151" t="n">
        <v>0.457</v>
      </c>
      <c r="E28" s="128" t="n">
        <v>77</v>
      </c>
      <c r="F28" s="128" t="n">
        <v>61</v>
      </c>
      <c r="G28" s="128" t="n">
        <v>24</v>
      </c>
      <c r="H28" s="128" t="n">
        <v>0</v>
      </c>
      <c r="I28" s="128" t="n">
        <v>24</v>
      </c>
      <c r="J28" s="128" t="n">
        <v>0</v>
      </c>
      <c r="K28" s="172" t="n">
        <v>0</v>
      </c>
      <c r="L28" s="172" t="n">
        <v>0</v>
      </c>
      <c r="M28" s="172" t="n">
        <v>0</v>
      </c>
      <c r="N28" s="172" t="n">
        <v>0</v>
      </c>
      <c r="O28" s="172" t="n">
        <v>0</v>
      </c>
      <c r="P28" s="172" t="n">
        <v>0</v>
      </c>
      <c r="Q28" s="173" t="n">
        <v>3692</v>
      </c>
      <c r="R28" s="131" t="n">
        <v>3556</v>
      </c>
      <c r="S28" s="131" t="n">
        <v>3556</v>
      </c>
      <c r="T28" s="132" t="n">
        <v>3512</v>
      </c>
      <c r="U28" s="132" t="n">
        <v>3619</v>
      </c>
      <c r="V28" s="128" t="n">
        <v>45</v>
      </c>
      <c r="W28" s="128" t="n">
        <v>0</v>
      </c>
      <c r="X28" s="128" t="n">
        <v>45</v>
      </c>
      <c r="Y28" s="128" t="n">
        <v>0</v>
      </c>
      <c r="Z28" s="128" t="n">
        <v>63</v>
      </c>
      <c r="AA28" s="128" t="n">
        <v>0</v>
      </c>
      <c r="AB28" s="133" t="n">
        <f aca="false">U28-T28+AX28</f>
        <v>107</v>
      </c>
      <c r="AC28" s="134" t="n">
        <f aca="false">T28-S28</f>
        <v>-44</v>
      </c>
      <c r="AD28" s="128" t="n">
        <v>154</v>
      </c>
      <c r="AE28" s="135" t="n">
        <f aca="false">IF(AD28&gt;0, U28/(AD28*24),"no data")</f>
        <v>0.979166666666667</v>
      </c>
      <c r="AF28" s="136" t="n">
        <f aca="false">IF(Q28&gt;0,Q28/24,"no data")</f>
        <v>153.833333333333</v>
      </c>
      <c r="AG28" s="135" t="n">
        <f aca="false">IF(T28&gt;0,(T28/Q28),"no data")</f>
        <v>0.95124593716143</v>
      </c>
      <c r="AH28" s="137" t="n">
        <f aca="false">(1440-((V28*W28)+(X28*Y28)+(Z28*AA28))/(V28+X28+Z28))/1440</f>
        <v>1</v>
      </c>
      <c r="AI28" s="138" t="n">
        <f aca="false">IF(T28&gt;0,(1440-((W28*V28+AR28*AS28)+(Y28*X28+AT28*AU28)+(Z28*AA28+AV28*AW28))/(V28+X28+Z28))/1440,"no data")</f>
        <v>0.980392156862745</v>
      </c>
      <c r="AJ28" s="117" t="n">
        <v>10.66</v>
      </c>
      <c r="AK28" s="121" t="n">
        <v>167.62</v>
      </c>
      <c r="AL28" s="154" t="n">
        <f aca="false">AJ28*AK28</f>
        <v>1786.8292</v>
      </c>
      <c r="AM28" s="117" t="n">
        <v>30.813</v>
      </c>
      <c r="AN28" s="119" t="n">
        <v>938</v>
      </c>
      <c r="AO28" s="197" t="n">
        <f aca="false">AM28*AN28</f>
        <v>28902.594</v>
      </c>
      <c r="AP28" s="198" t="n">
        <f aca="false">IF(T28&gt;0,((((AJ28*AK28)+(AM28*AN28))/(T28*1000))*1000000),"no data")</f>
        <v>8738.44624145786</v>
      </c>
      <c r="AQ28" s="199" t="n">
        <f aca="false">R28/24</f>
        <v>148.166666666667</v>
      </c>
      <c r="AR28" s="127" t="n">
        <v>0</v>
      </c>
      <c r="AS28" s="144" t="n">
        <v>0</v>
      </c>
      <c r="AT28" s="144" t="n">
        <v>0</v>
      </c>
      <c r="AU28" s="127" t="n">
        <v>0</v>
      </c>
      <c r="AV28" s="144" t="n">
        <v>3</v>
      </c>
      <c r="AW28" s="127" t="n">
        <v>1440</v>
      </c>
      <c r="AX28" s="127" t="n">
        <v>0</v>
      </c>
      <c r="AZ28" s="145" t="n">
        <v>1082</v>
      </c>
      <c r="BA28" s="145" t="n">
        <v>1085</v>
      </c>
      <c r="BB28" s="145" t="n">
        <v>1452</v>
      </c>
      <c r="BC28" s="185" t="n">
        <f aca="false">(BA28-AZ28)</f>
        <v>3</v>
      </c>
      <c r="BD28" s="145" t="n">
        <f aca="false">AP28</f>
        <v>8738.44624145786</v>
      </c>
      <c r="BE28" s="145" t="n">
        <f aca="false">AP28</f>
        <v>8738.44624145786</v>
      </c>
      <c r="BF28" s="211" t="n">
        <v>2.053</v>
      </c>
      <c r="BG28" s="177" t="n">
        <v>2.053</v>
      </c>
      <c r="BH28" s="177" t="n">
        <v>31.3</v>
      </c>
      <c r="BI28" s="177" t="n">
        <v>28.7</v>
      </c>
      <c r="BJ28" s="177" t="n">
        <v>23.5</v>
      </c>
      <c r="BK28" s="177" t="n">
        <v>28.9</v>
      </c>
      <c r="BL28" s="177" t="n">
        <v>988.5</v>
      </c>
      <c r="BM28" s="177" t="n">
        <v>50.04</v>
      </c>
      <c r="BN28" s="177" t="n">
        <v>0.9211</v>
      </c>
      <c r="BO28" s="177" t="n">
        <v>90.8</v>
      </c>
      <c r="BP28" s="176" t="n">
        <v>85.5</v>
      </c>
      <c r="BQ28" s="114" t="n">
        <f aca="false">BP28-BO28</f>
        <v>-5.3</v>
      </c>
      <c r="BR28" s="145" t="n">
        <v>12610</v>
      </c>
      <c r="BS28" s="145" t="n">
        <v>12231</v>
      </c>
      <c r="BT28" s="186" t="n">
        <f aca="false">BS28-BR28</f>
        <v>-379</v>
      </c>
      <c r="BU28" s="145" t="n">
        <f aca="false">BF28+BG28</f>
        <v>4.106</v>
      </c>
      <c r="BV28" s="147" t="n">
        <v>24</v>
      </c>
      <c r="BW28" s="147" t="n">
        <v>24</v>
      </c>
      <c r="BX28" s="145" t="n">
        <v>20.77</v>
      </c>
      <c r="BY28" s="145" t="n">
        <v>6.95</v>
      </c>
      <c r="BZ28" s="187"/>
    </row>
    <row r="29" customFormat="false" ht="15" hidden="false" customHeight="false" outlineLevel="0" collapsed="false">
      <c r="A29" s="84"/>
      <c r="B29" s="180" t="n">
        <v>42787</v>
      </c>
      <c r="C29" s="125" t="n">
        <v>65.1</v>
      </c>
      <c r="D29" s="151" t="n">
        <v>0.525</v>
      </c>
      <c r="E29" s="128" t="n">
        <v>80</v>
      </c>
      <c r="F29" s="128" t="n">
        <v>53</v>
      </c>
      <c r="G29" s="128" t="n">
        <v>24</v>
      </c>
      <c r="H29" s="128" t="n">
        <v>0</v>
      </c>
      <c r="I29" s="128" t="n">
        <v>24</v>
      </c>
      <c r="J29" s="128" t="n">
        <v>0</v>
      </c>
      <c r="K29" s="172" t="n">
        <v>0</v>
      </c>
      <c r="L29" s="172" t="n">
        <v>0</v>
      </c>
      <c r="M29" s="172" t="n">
        <v>0</v>
      </c>
      <c r="N29" s="172" t="n">
        <v>0</v>
      </c>
      <c r="O29" s="172" t="n">
        <v>0</v>
      </c>
      <c r="P29" s="172" t="n">
        <v>0</v>
      </c>
      <c r="Q29" s="173" t="n">
        <v>3689</v>
      </c>
      <c r="R29" s="131" t="n">
        <v>3567</v>
      </c>
      <c r="S29" s="131" t="n">
        <v>3567</v>
      </c>
      <c r="T29" s="132" t="n">
        <v>3507</v>
      </c>
      <c r="U29" s="132" t="n">
        <v>3614</v>
      </c>
      <c r="V29" s="128" t="n">
        <v>45</v>
      </c>
      <c r="W29" s="128" t="n">
        <v>0</v>
      </c>
      <c r="X29" s="128" t="n">
        <v>46</v>
      </c>
      <c r="Y29" s="128" t="n">
        <v>0</v>
      </c>
      <c r="Z29" s="128" t="n">
        <v>63</v>
      </c>
      <c r="AA29" s="128" t="n">
        <v>0</v>
      </c>
      <c r="AB29" s="133" t="n">
        <f aca="false">U29-T29+AX29</f>
        <v>107</v>
      </c>
      <c r="AC29" s="134" t="n">
        <f aca="false">T29-S29</f>
        <v>-60</v>
      </c>
      <c r="AD29" s="128" t="n">
        <v>153</v>
      </c>
      <c r="AE29" s="135" t="n">
        <f aca="false">IF(AD29&gt;0, U29/(AD29*24),"no data")</f>
        <v>0.984204793028322</v>
      </c>
      <c r="AF29" s="136" t="n">
        <f aca="false">IF(Q29&gt;0,Q29/24,"no data")</f>
        <v>153.708333333333</v>
      </c>
      <c r="AG29" s="135" t="n">
        <f aca="false">IF(T29&gt;0,(T29/Q29),"no data")</f>
        <v>0.950664136622391</v>
      </c>
      <c r="AH29" s="137" t="n">
        <f aca="false">(1440-((V29*W29)+(X29*Y29)+(Z29*AA29))/(V29+X29+Z29))/1440</f>
        <v>1</v>
      </c>
      <c r="AI29" s="138" t="n">
        <f aca="false">IF(T29&gt;0,(1440-((W29*V29+AR29*AS29)+(Y29*X29+AT29*AU29)+(Z29*AA29+AV29*AW29))/(V29+X29+Z29))/1440,"no data")</f>
        <v>0.98051948051948</v>
      </c>
      <c r="AJ29" s="117" t="n">
        <v>10.56</v>
      </c>
      <c r="AK29" s="121" t="n">
        <v>164.02</v>
      </c>
      <c r="AL29" s="154" t="n">
        <f aca="false">AJ29*AK29</f>
        <v>1732.0512</v>
      </c>
      <c r="AM29" s="117" t="n">
        <v>30.904</v>
      </c>
      <c r="AN29" s="119" t="n">
        <v>936</v>
      </c>
      <c r="AO29" s="197" t="n">
        <f aca="false">AM29*AN29</f>
        <v>28926.144</v>
      </c>
      <c r="AP29" s="198" t="n">
        <f aca="false">IF(T29&gt;0,((((AJ29*AK29)+(AM29*AN29))/(T29*1000))*1000000),"no data")</f>
        <v>8742.0003421728</v>
      </c>
      <c r="AQ29" s="199" t="n">
        <f aca="false">R29/24</f>
        <v>148.625</v>
      </c>
      <c r="AR29" s="127" t="n">
        <v>0</v>
      </c>
      <c r="AS29" s="144" t="n">
        <v>0</v>
      </c>
      <c r="AT29" s="144" t="n">
        <v>0</v>
      </c>
      <c r="AU29" s="127" t="n">
        <v>0</v>
      </c>
      <c r="AV29" s="144" t="n">
        <v>3</v>
      </c>
      <c r="AW29" s="127" t="n">
        <v>1440</v>
      </c>
      <c r="AX29" s="127" t="n">
        <v>0</v>
      </c>
      <c r="AZ29" s="145" t="n">
        <v>1070</v>
      </c>
      <c r="BA29" s="145" t="n">
        <v>1100</v>
      </c>
      <c r="BB29" s="145" t="n">
        <v>1444</v>
      </c>
      <c r="BC29" s="185" t="n">
        <f aca="false">(BA29-AZ29)</f>
        <v>30</v>
      </c>
      <c r="BD29" s="145" t="n">
        <f aca="false">AP29</f>
        <v>8742.0003421728</v>
      </c>
      <c r="BE29" s="145" t="n">
        <f aca="false">AP29</f>
        <v>8742.0003421728</v>
      </c>
      <c r="BF29" s="211" t="n">
        <v>1.994</v>
      </c>
      <c r="BG29" s="177" t="n">
        <v>1.973</v>
      </c>
      <c r="BH29" s="177" t="n">
        <v>31.3</v>
      </c>
      <c r="BI29" s="177" t="n">
        <v>28.5</v>
      </c>
      <c r="BJ29" s="177" t="n">
        <v>23.9</v>
      </c>
      <c r="BK29" s="177" t="n">
        <v>28.8</v>
      </c>
      <c r="BL29" s="177" t="n">
        <v>989.5</v>
      </c>
      <c r="BM29" s="177" t="n">
        <v>50.03</v>
      </c>
      <c r="BN29" s="177" t="n">
        <v>0.922</v>
      </c>
      <c r="BO29" s="177" t="n">
        <v>88</v>
      </c>
      <c r="BP29" s="176" t="n">
        <v>85.5</v>
      </c>
      <c r="BQ29" s="114" t="n">
        <f aca="false">BP29-BO29</f>
        <v>-2.5</v>
      </c>
      <c r="BR29" s="145" t="n">
        <v>12644</v>
      </c>
      <c r="BS29" s="145" t="n">
        <v>12313</v>
      </c>
      <c r="BT29" s="186" t="n">
        <f aca="false">BS29-BR29</f>
        <v>-331</v>
      </c>
      <c r="BU29" s="145" t="n">
        <f aca="false">BF29+BG29</f>
        <v>3.967</v>
      </c>
      <c r="BV29" s="147" t="n">
        <v>24</v>
      </c>
      <c r="BW29" s="147" t="n">
        <v>24</v>
      </c>
      <c r="BX29" s="145" t="n">
        <v>14.68</v>
      </c>
      <c r="BY29" s="145" t="n">
        <v>7.03</v>
      </c>
      <c r="BZ29" s="187"/>
    </row>
    <row r="30" customFormat="false" ht="15" hidden="false" customHeight="false" outlineLevel="0" collapsed="false">
      <c r="A30" s="84"/>
      <c r="B30" s="180" t="n">
        <v>42788</v>
      </c>
      <c r="C30" s="125" t="n">
        <v>65.5</v>
      </c>
      <c r="D30" s="151" t="n">
        <v>0.482</v>
      </c>
      <c r="E30" s="128" t="n">
        <v>81</v>
      </c>
      <c r="F30" s="128" t="n">
        <v>52</v>
      </c>
      <c r="G30" s="128" t="n">
        <v>24</v>
      </c>
      <c r="H30" s="128" t="n">
        <v>0</v>
      </c>
      <c r="I30" s="128" t="n">
        <v>24</v>
      </c>
      <c r="J30" s="128" t="n">
        <v>0</v>
      </c>
      <c r="K30" s="172" t="n">
        <v>0</v>
      </c>
      <c r="L30" s="172" t="n">
        <v>0</v>
      </c>
      <c r="M30" s="172" t="n">
        <v>0</v>
      </c>
      <c r="N30" s="172" t="n">
        <v>0</v>
      </c>
      <c r="O30" s="172" t="n">
        <v>0</v>
      </c>
      <c r="P30" s="172" t="n">
        <v>0</v>
      </c>
      <c r="Q30" s="173" t="n">
        <v>3690</v>
      </c>
      <c r="R30" s="131" t="n">
        <v>3559</v>
      </c>
      <c r="S30" s="131" t="n">
        <v>3559</v>
      </c>
      <c r="T30" s="132" t="n">
        <v>3500</v>
      </c>
      <c r="U30" s="132" t="n">
        <v>3607</v>
      </c>
      <c r="V30" s="128" t="n">
        <v>44</v>
      </c>
      <c r="W30" s="128" t="n">
        <v>0</v>
      </c>
      <c r="X30" s="128" t="n">
        <v>46</v>
      </c>
      <c r="Y30" s="128" t="n">
        <v>0</v>
      </c>
      <c r="Z30" s="128" t="n">
        <v>63</v>
      </c>
      <c r="AA30" s="128" t="n">
        <v>0</v>
      </c>
      <c r="AB30" s="133" t="n">
        <f aca="false">U30-T30+AX30</f>
        <v>107</v>
      </c>
      <c r="AC30" s="134" t="n">
        <f aca="false">T30-S30</f>
        <v>-59</v>
      </c>
      <c r="AD30" s="128" t="n">
        <v>152</v>
      </c>
      <c r="AE30" s="135" t="n">
        <f aca="false">IF(AD30&gt;0, U30/(AD30*24),"no data")</f>
        <v>0.988760964912281</v>
      </c>
      <c r="AF30" s="136" t="n">
        <f aca="false">IF(Q30&gt;0,Q30/24,"no data")</f>
        <v>153.75</v>
      </c>
      <c r="AG30" s="135" t="n">
        <f aca="false">IF(T30&gt;0,(T30/Q30),"no data")</f>
        <v>0.948509485094851</v>
      </c>
      <c r="AH30" s="137" t="n">
        <f aca="false">(1440-((V30*W30)+(X30*Y30)+(Z30*AA30))/(V30+X30+Z30))/1440</f>
        <v>1</v>
      </c>
      <c r="AI30" s="138" t="n">
        <f aca="false">IF(T30&gt;0,(1440-((W30*V30+AR30*AS30)+(Y30*X30+AT30*AU30)+(Z30*AA30+AV30*AW30))/(V30+X30+Z30))/1440,"no data")</f>
        <v>0.980392156862745</v>
      </c>
      <c r="AJ30" s="117" t="n">
        <v>10.54</v>
      </c>
      <c r="AK30" s="121" t="n">
        <v>162.91</v>
      </c>
      <c r="AL30" s="154" t="n">
        <f aca="false">AJ30*AK30</f>
        <v>1717.0714</v>
      </c>
      <c r="AM30" s="117" t="n">
        <v>31.001</v>
      </c>
      <c r="AN30" s="119" t="n">
        <v>935</v>
      </c>
      <c r="AO30" s="197" t="n">
        <f aca="false">AM30*AN30</f>
        <v>28985.935</v>
      </c>
      <c r="AP30" s="198" t="n">
        <f aca="false">IF(T30&gt;0,((((AJ30*AK30)+(AM30*AN30))/(T30*1000))*1000000),"no data")</f>
        <v>8772.28754285714</v>
      </c>
      <c r="AQ30" s="199" t="n">
        <f aca="false">R30/24</f>
        <v>148.291666666667</v>
      </c>
      <c r="AR30" s="127" t="n">
        <v>0</v>
      </c>
      <c r="AS30" s="144" t="n">
        <v>0</v>
      </c>
      <c r="AT30" s="144" t="n">
        <v>0</v>
      </c>
      <c r="AU30" s="127" t="n">
        <v>0</v>
      </c>
      <c r="AV30" s="144" t="n">
        <v>3</v>
      </c>
      <c r="AW30" s="127" t="n">
        <v>1440</v>
      </c>
      <c r="AX30" s="127" t="n">
        <v>0</v>
      </c>
      <c r="AZ30" s="145" t="n">
        <v>1064</v>
      </c>
      <c r="BA30" s="145" t="n">
        <v>1104</v>
      </c>
      <c r="BB30" s="145" t="n">
        <v>1439</v>
      </c>
      <c r="BC30" s="185" t="n">
        <f aca="false">(BA30-AZ30)</f>
        <v>40</v>
      </c>
      <c r="BD30" s="145" t="n">
        <f aca="false">AP30</f>
        <v>8772.28754285714</v>
      </c>
      <c r="BE30" s="145" t="n">
        <f aca="false">AP30</f>
        <v>8772.28754285714</v>
      </c>
      <c r="BF30" s="211" t="n">
        <v>1.956</v>
      </c>
      <c r="BG30" s="177" t="n">
        <v>1.956</v>
      </c>
      <c r="BH30" s="177" t="n">
        <v>31.14</v>
      </c>
      <c r="BI30" s="177" t="n">
        <v>28.52</v>
      </c>
      <c r="BJ30" s="177" t="n">
        <v>24.23</v>
      </c>
      <c r="BK30" s="177" t="n">
        <v>28.92</v>
      </c>
      <c r="BL30" s="177" t="n">
        <v>994.79</v>
      </c>
      <c r="BM30" s="177" t="n">
        <v>49.99</v>
      </c>
      <c r="BN30" s="177" t="n">
        <v>0.9224</v>
      </c>
      <c r="BO30" s="177" t="n">
        <v>87.21</v>
      </c>
      <c r="BP30" s="176" t="n">
        <v>85.49</v>
      </c>
      <c r="BQ30" s="114" t="n">
        <f aca="false">BP30-BO30</f>
        <v>-1.72</v>
      </c>
      <c r="BR30" s="145" t="n">
        <v>12750</v>
      </c>
      <c r="BS30" s="145" t="n">
        <v>12401</v>
      </c>
      <c r="BT30" s="186" t="n">
        <f aca="false">BS30-BR30</f>
        <v>-349</v>
      </c>
      <c r="BU30" s="145" t="n">
        <f aca="false">BF30+BG30</f>
        <v>3.912</v>
      </c>
      <c r="BV30" s="147" t="n">
        <v>24</v>
      </c>
      <c r="BW30" s="147" t="n">
        <v>24</v>
      </c>
      <c r="BX30" s="145" t="n">
        <v>13.73</v>
      </c>
      <c r="BY30" s="145" t="n">
        <v>6.8</v>
      </c>
      <c r="BZ30" s="187"/>
    </row>
    <row r="31" customFormat="false" ht="15" hidden="false" customHeight="false" outlineLevel="0" collapsed="false">
      <c r="A31" s="84"/>
      <c r="B31" s="180" t="n">
        <v>42789</v>
      </c>
      <c r="C31" s="125" t="n">
        <v>66.7</v>
      </c>
      <c r="D31" s="151" t="n">
        <v>0.493</v>
      </c>
      <c r="E31" s="128" t="n">
        <v>82</v>
      </c>
      <c r="F31" s="128" t="n">
        <v>54</v>
      </c>
      <c r="G31" s="128" t="n">
        <v>24</v>
      </c>
      <c r="H31" s="128" t="n">
        <v>0</v>
      </c>
      <c r="I31" s="128" t="n">
        <v>24</v>
      </c>
      <c r="J31" s="128" t="n">
        <v>0</v>
      </c>
      <c r="K31" s="156" t="n">
        <v>0</v>
      </c>
      <c r="L31" s="156" t="n">
        <v>0</v>
      </c>
      <c r="M31" s="156" t="n">
        <v>0</v>
      </c>
      <c r="N31" s="156" t="n">
        <v>0</v>
      </c>
      <c r="O31" s="156" t="n">
        <v>0</v>
      </c>
      <c r="P31" s="156" t="n">
        <v>0</v>
      </c>
      <c r="Q31" s="173" t="n">
        <v>3689</v>
      </c>
      <c r="R31" s="131" t="n">
        <v>3575</v>
      </c>
      <c r="S31" s="131" t="n">
        <v>3575</v>
      </c>
      <c r="T31" s="132" t="n">
        <v>3526</v>
      </c>
      <c r="U31" s="132" t="n">
        <v>3635</v>
      </c>
      <c r="V31" s="128" t="n">
        <v>44</v>
      </c>
      <c r="W31" s="128" t="n">
        <v>0</v>
      </c>
      <c r="X31" s="128" t="n">
        <v>46</v>
      </c>
      <c r="Y31" s="128" t="n">
        <v>0</v>
      </c>
      <c r="Z31" s="128" t="n">
        <v>63</v>
      </c>
      <c r="AA31" s="128" t="n">
        <v>0</v>
      </c>
      <c r="AB31" s="133" t="n">
        <f aca="false">U31-T31+AX31</f>
        <v>109</v>
      </c>
      <c r="AC31" s="134" t="n">
        <f aca="false">T31-S31</f>
        <v>-49</v>
      </c>
      <c r="AD31" s="128" t="n">
        <v>154</v>
      </c>
      <c r="AE31" s="212" t="n">
        <f aca="false">IF(AD31&gt;0, U31/(AD31*24),"no data")</f>
        <v>0.983495670995671</v>
      </c>
      <c r="AF31" s="136" t="n">
        <f aca="false">IF(Q31&gt;0,Q31/24,"no data")</f>
        <v>153.708333333333</v>
      </c>
      <c r="AG31" s="135" t="n">
        <f aca="false">IF(T31&gt;0,(T31/Q31),"no data")</f>
        <v>0.955814583898075</v>
      </c>
      <c r="AH31" s="137" t="n">
        <f aca="false">(1440-((V31*W31)+(X31*Y31)+(Z31*AA31))/(V31+X31+Z31))/1440</f>
        <v>1</v>
      </c>
      <c r="AI31" s="138" t="n">
        <f aca="false">IF(T31&gt;0,(1440-((W31*V31+AR31*AS31)+(Y31*X31+AT31*AU31)+(Z31*AA31+AV31*AW31))/(V31+X31+Z31))/1440,"no data")</f>
        <v>0.986928104575163</v>
      </c>
      <c r="AJ31" s="117" t="n">
        <v>10.56</v>
      </c>
      <c r="AK31" s="121" t="n">
        <v>163.96</v>
      </c>
      <c r="AL31" s="154" t="n">
        <f aca="false">AJ31*AK31</f>
        <v>1731.4176</v>
      </c>
      <c r="AM31" s="117" t="n">
        <v>31.135</v>
      </c>
      <c r="AN31" s="119" t="n">
        <v>936</v>
      </c>
      <c r="AO31" s="197" t="n">
        <f aca="false">AM31*AN31</f>
        <v>29142.36</v>
      </c>
      <c r="AP31" s="198" t="n">
        <f aca="false">IF(T31&gt;0,((((AJ31*AK31)+(AM31*AN31))/(T31*1000))*1000000),"no data")</f>
        <v>8756.03448667045</v>
      </c>
      <c r="AQ31" s="199" t="n">
        <f aca="false">R31/24</f>
        <v>148.958333333333</v>
      </c>
      <c r="AR31" s="127" t="n">
        <v>0</v>
      </c>
      <c r="AS31" s="144" t="n">
        <v>0</v>
      </c>
      <c r="AT31" s="144" t="n">
        <v>0</v>
      </c>
      <c r="AU31" s="127" t="n">
        <v>0</v>
      </c>
      <c r="AV31" s="144" t="n">
        <v>2</v>
      </c>
      <c r="AW31" s="127" t="n">
        <v>1440</v>
      </c>
      <c r="AX31" s="127" t="n">
        <v>0</v>
      </c>
      <c r="AZ31" s="145" t="n">
        <v>1072</v>
      </c>
      <c r="BA31" s="145" t="n">
        <v>1102</v>
      </c>
      <c r="BB31" s="145" t="n">
        <v>1461</v>
      </c>
      <c r="BC31" s="185" t="n">
        <f aca="false">(BA31-AZ31)</f>
        <v>30</v>
      </c>
      <c r="BD31" s="145" t="n">
        <f aca="false">AP31</f>
        <v>8756.03448667045</v>
      </c>
      <c r="BE31" s="145" t="n">
        <f aca="false">AP31</f>
        <v>8756.03448667045</v>
      </c>
      <c r="BF31" s="211" t="n">
        <v>2.088</v>
      </c>
      <c r="BG31" s="177" t="n">
        <v>2.078</v>
      </c>
      <c r="BH31" s="177" t="n">
        <v>31.27</v>
      </c>
      <c r="BI31" s="177" t="n">
        <v>28.43</v>
      </c>
      <c r="BJ31" s="177" t="n">
        <v>24.14</v>
      </c>
      <c r="BK31" s="177" t="n">
        <v>28.8</v>
      </c>
      <c r="BL31" s="177" t="n">
        <v>997.58</v>
      </c>
      <c r="BM31" s="177" t="n">
        <v>50.02</v>
      </c>
      <c r="BN31" s="177" t="n">
        <v>0.9227</v>
      </c>
      <c r="BO31" s="177" t="n">
        <v>88.36</v>
      </c>
      <c r="BP31" s="176" t="n">
        <v>85.53</v>
      </c>
      <c r="BQ31" s="114" t="n">
        <f aca="false">BP31-BO31</f>
        <v>-2.83</v>
      </c>
      <c r="BR31" s="145" t="n">
        <v>12623</v>
      </c>
      <c r="BS31" s="145" t="n">
        <v>12371</v>
      </c>
      <c r="BT31" s="186" t="n">
        <f aca="false">BS31-BR31</f>
        <v>-252</v>
      </c>
      <c r="BU31" s="145" t="n">
        <f aca="false">BF31+BG31</f>
        <v>4.166</v>
      </c>
      <c r="BV31" s="147" t="n">
        <v>24</v>
      </c>
      <c r="BW31" s="147" t="n">
        <v>24</v>
      </c>
      <c r="BX31" s="147" t="n">
        <v>14.8</v>
      </c>
      <c r="BY31" s="145" t="n">
        <v>2.67</v>
      </c>
      <c r="BZ31" s="187"/>
    </row>
    <row r="32" customFormat="false" ht="15" hidden="false" customHeight="false" outlineLevel="0" collapsed="false">
      <c r="A32" s="84"/>
      <c r="B32" s="180" t="n">
        <v>42790</v>
      </c>
      <c r="C32" s="125" t="n">
        <v>67</v>
      </c>
      <c r="D32" s="151" t="n">
        <v>0.543</v>
      </c>
      <c r="E32" s="127" t="n">
        <v>82</v>
      </c>
      <c r="F32" s="127" t="n">
        <v>55</v>
      </c>
      <c r="G32" s="128" t="n">
        <v>24</v>
      </c>
      <c r="H32" s="128" t="n">
        <v>0</v>
      </c>
      <c r="I32" s="128" t="n">
        <v>24</v>
      </c>
      <c r="J32" s="128" t="n">
        <v>0</v>
      </c>
      <c r="K32" s="156" t="n">
        <v>0</v>
      </c>
      <c r="L32" s="156" t="n">
        <v>0</v>
      </c>
      <c r="M32" s="156" t="n">
        <v>0</v>
      </c>
      <c r="N32" s="156" t="n">
        <v>0</v>
      </c>
      <c r="O32" s="156" t="n">
        <v>0</v>
      </c>
      <c r="P32" s="156" t="n">
        <v>0</v>
      </c>
      <c r="Q32" s="156" t="n">
        <v>3687</v>
      </c>
      <c r="R32" s="131" t="n">
        <v>3562</v>
      </c>
      <c r="S32" s="131" t="n">
        <v>3562</v>
      </c>
      <c r="T32" s="132" t="n">
        <v>3509</v>
      </c>
      <c r="U32" s="132" t="n">
        <v>3616</v>
      </c>
      <c r="V32" s="128" t="n">
        <v>44</v>
      </c>
      <c r="W32" s="128" t="n">
        <v>0</v>
      </c>
      <c r="X32" s="128" t="n">
        <v>45</v>
      </c>
      <c r="Y32" s="128" t="n">
        <v>0</v>
      </c>
      <c r="Z32" s="128" t="n">
        <v>63</v>
      </c>
      <c r="AA32" s="128" t="n">
        <v>0</v>
      </c>
      <c r="AB32" s="133" t="n">
        <f aca="false">U32-T32+AX32</f>
        <v>107</v>
      </c>
      <c r="AC32" s="134" t="n">
        <f aca="false">T32-S32</f>
        <v>-53</v>
      </c>
      <c r="AD32" s="128" t="n">
        <v>155</v>
      </c>
      <c r="AE32" s="212" t="n">
        <f aca="false">IF(AD32&gt;0, U32/(AD32*24),"no data")</f>
        <v>0.972043010752688</v>
      </c>
      <c r="AF32" s="136" t="n">
        <f aca="false">IF(Q32&gt;0,Q32/24,"no data")</f>
        <v>153.625</v>
      </c>
      <c r="AG32" s="135" t="n">
        <f aca="false">IF(T32&gt;0,(T32/Q32),"no data")</f>
        <v>0.951722267426092</v>
      </c>
      <c r="AH32" s="137" t="n">
        <f aca="false">(1440-((V32*W32)+(X32*Y32)+(Z32*AA32))/(V32+X32+Z32))/1440</f>
        <v>1</v>
      </c>
      <c r="AI32" s="138" t="n">
        <f aca="false">IF(T32&gt;0,(1440-((W32*V32+AR32*AS32)+(Y32*X32+AT32*AU32)+(Z32*AA32+AV32*AW32))/(V32+X32+Z32))/1440,"no data")</f>
        <v>0.986842105263158</v>
      </c>
      <c r="AJ32" s="117" t="n">
        <v>10.58</v>
      </c>
      <c r="AK32" s="121" t="n">
        <v>161.41</v>
      </c>
      <c r="AL32" s="154" t="n">
        <f aca="false">AJ32*AK32</f>
        <v>1707.7178</v>
      </c>
      <c r="AM32" s="117" t="n">
        <v>30.925</v>
      </c>
      <c r="AN32" s="119" t="n">
        <v>936</v>
      </c>
      <c r="AO32" s="197" t="n">
        <f aca="false">AM32*AN32</f>
        <v>28945.8</v>
      </c>
      <c r="AP32" s="198" t="n">
        <f aca="false">IF(T32&gt;0,((((AJ32*AK32)+(AM32*AN32))/(T32*1000))*1000000),"no data")</f>
        <v>8735.68475349102</v>
      </c>
      <c r="AQ32" s="199" t="n">
        <f aca="false">R32/24</f>
        <v>148.416666666667</v>
      </c>
      <c r="AR32" s="127" t="n">
        <v>0</v>
      </c>
      <c r="AS32" s="144" t="n">
        <v>0</v>
      </c>
      <c r="AT32" s="144" t="n">
        <v>0</v>
      </c>
      <c r="AU32" s="127" t="n">
        <v>0</v>
      </c>
      <c r="AV32" s="144" t="n">
        <v>2</v>
      </c>
      <c r="AW32" s="127" t="n">
        <v>1440</v>
      </c>
      <c r="AX32" s="127" t="n">
        <v>0</v>
      </c>
      <c r="AZ32" s="145" t="n">
        <v>1072</v>
      </c>
      <c r="BA32" s="145" t="n">
        <v>1093</v>
      </c>
      <c r="BB32" s="145" t="n">
        <v>1451</v>
      </c>
      <c r="BC32" s="185" t="n">
        <f aca="false">(BA32-AZ32)</f>
        <v>21</v>
      </c>
      <c r="BD32" s="145" t="n">
        <f aca="false">AP32</f>
        <v>8735.68475349102</v>
      </c>
      <c r="BE32" s="145" t="n">
        <f aca="false">AP32</f>
        <v>8735.68475349102</v>
      </c>
      <c r="BF32" s="211" t="n">
        <v>2.046</v>
      </c>
      <c r="BG32" s="177" t="n">
        <v>2.048</v>
      </c>
      <c r="BH32" s="177" t="n">
        <v>31.24</v>
      </c>
      <c r="BI32" s="177" t="n">
        <v>28.49</v>
      </c>
      <c r="BJ32" s="177" t="n">
        <v>23.59</v>
      </c>
      <c r="BK32" s="177" t="n">
        <v>28.78</v>
      </c>
      <c r="BL32" s="177" t="n">
        <v>999.13</v>
      </c>
      <c r="BM32" s="177" t="n">
        <v>50</v>
      </c>
      <c r="BN32" s="177" t="n">
        <v>0.9232</v>
      </c>
      <c r="BO32" s="177" t="n">
        <v>88.92</v>
      </c>
      <c r="BP32" s="176" t="n">
        <v>85.59</v>
      </c>
      <c r="BQ32" s="114" t="n">
        <f aca="false">BP32-BO32</f>
        <v>-3.33</v>
      </c>
      <c r="BR32" s="145" t="n">
        <v>12641</v>
      </c>
      <c r="BS32" s="145" t="n">
        <v>12401</v>
      </c>
      <c r="BT32" s="186" t="n">
        <f aca="false">BS32-BR32</f>
        <v>-240</v>
      </c>
      <c r="BU32" s="145" t="n">
        <f aca="false">BF32+BG32</f>
        <v>4.094</v>
      </c>
      <c r="BV32" s="147" t="n">
        <v>24</v>
      </c>
      <c r="BW32" s="147" t="n">
        <v>24</v>
      </c>
      <c r="BX32" s="147" t="n">
        <v>15.75</v>
      </c>
      <c r="BY32" s="145" t="n">
        <v>5.5</v>
      </c>
      <c r="BZ32" s="187"/>
    </row>
    <row r="33" customFormat="false" ht="15" hidden="false" customHeight="false" outlineLevel="0" collapsed="false">
      <c r="A33" s="84"/>
      <c r="B33" s="180" t="n">
        <v>42791</v>
      </c>
      <c r="C33" s="125" t="n">
        <v>68.2</v>
      </c>
      <c r="D33" s="151" t="n">
        <v>0.542</v>
      </c>
      <c r="E33" s="127" t="n">
        <v>81</v>
      </c>
      <c r="F33" s="127" t="n">
        <v>56</v>
      </c>
      <c r="G33" s="128" t="n">
        <v>24</v>
      </c>
      <c r="H33" s="128" t="n">
        <v>0</v>
      </c>
      <c r="I33" s="128" t="n">
        <v>24</v>
      </c>
      <c r="J33" s="128" t="n">
        <v>0</v>
      </c>
      <c r="K33" s="156" t="n">
        <v>0</v>
      </c>
      <c r="L33" s="156" t="n">
        <v>0</v>
      </c>
      <c r="M33" s="156" t="n">
        <v>0</v>
      </c>
      <c r="N33" s="156" t="n">
        <v>0</v>
      </c>
      <c r="O33" s="156" t="n">
        <v>0</v>
      </c>
      <c r="P33" s="156" t="n">
        <v>0</v>
      </c>
      <c r="Q33" s="156" t="n">
        <v>3683</v>
      </c>
      <c r="R33" s="131" t="n">
        <v>3584</v>
      </c>
      <c r="S33" s="213" t="n">
        <v>3584</v>
      </c>
      <c r="T33" s="132" t="n">
        <v>3526</v>
      </c>
      <c r="U33" s="132" t="n">
        <v>3635</v>
      </c>
      <c r="V33" s="128" t="n">
        <v>45</v>
      </c>
      <c r="W33" s="128" t="n">
        <v>0</v>
      </c>
      <c r="X33" s="128" t="n">
        <v>45</v>
      </c>
      <c r="Y33" s="127" t="n">
        <v>0</v>
      </c>
      <c r="Z33" s="128" t="n">
        <v>63</v>
      </c>
      <c r="AA33" s="127" t="n">
        <v>0</v>
      </c>
      <c r="AB33" s="133" t="n">
        <f aca="false">U33-T33+AX33</f>
        <v>109</v>
      </c>
      <c r="AC33" s="134" t="n">
        <f aca="false">T33-S33</f>
        <v>-58</v>
      </c>
      <c r="AD33" s="127" t="n">
        <v>155</v>
      </c>
      <c r="AE33" s="212" t="n">
        <f aca="false">IF(AD33&gt;0, U33/(AD33*24),"no data")</f>
        <v>0.977150537634409</v>
      </c>
      <c r="AF33" s="136" t="n">
        <f aca="false">IF(Q33&gt;0,Q33/24,"no data")</f>
        <v>153.458333333333</v>
      </c>
      <c r="AG33" s="135" t="n">
        <f aca="false">IF(T33&gt;0,(T33/Q33),"no data")</f>
        <v>0.957371707846864</v>
      </c>
      <c r="AH33" s="137" t="n">
        <f aca="false">(1440-((V33*W33)+(X33*Y33)+(Z33*AA33))/(V33+X33+Z33))/1440</f>
        <v>1</v>
      </c>
      <c r="AI33" s="138" t="n">
        <f aca="false">IF(T33&gt;0,(1440-((W33*V33+AR33*AS33)+(Y33*X33+AT33*AU33)+(Z33*AA33+AV33*AW33))/(V33+X33+Z33))/1440,"no data")</f>
        <v>0.9880174291939</v>
      </c>
      <c r="AJ33" s="117" t="n">
        <v>10.55</v>
      </c>
      <c r="AK33" s="121" t="n">
        <v>160.98</v>
      </c>
      <c r="AL33" s="154" t="n">
        <f aca="false">AJ33*AK33</f>
        <v>1698.339</v>
      </c>
      <c r="AM33" s="117" t="n">
        <v>31.188</v>
      </c>
      <c r="AN33" s="119" t="n">
        <v>936</v>
      </c>
      <c r="AO33" s="197" t="n">
        <f aca="false">AM33*AN33</f>
        <v>29191.968</v>
      </c>
      <c r="AP33" s="198" t="n">
        <f aca="false">IF(T33&gt;0,((((AJ33*AK33)+(AM33*AN33))/(T33*1000))*1000000),"no data")</f>
        <v>8760.72234826999</v>
      </c>
      <c r="AQ33" s="199" t="n">
        <f aca="false">R33/24</f>
        <v>149.333333333333</v>
      </c>
      <c r="AR33" s="127" t="n">
        <v>0</v>
      </c>
      <c r="AS33" s="144" t="n">
        <v>0</v>
      </c>
      <c r="AT33" s="144" t="n">
        <v>0</v>
      </c>
      <c r="AU33" s="127" t="n">
        <v>0</v>
      </c>
      <c r="AV33" s="144" t="n">
        <v>2</v>
      </c>
      <c r="AW33" s="127" t="n">
        <v>1320</v>
      </c>
      <c r="AX33" s="127" t="n">
        <v>0</v>
      </c>
      <c r="AZ33" s="145" t="n">
        <v>1075</v>
      </c>
      <c r="BA33" s="145" t="n">
        <v>1086</v>
      </c>
      <c r="BB33" s="145" t="n">
        <v>1474</v>
      </c>
      <c r="BC33" s="185" t="n">
        <f aca="false">(BA33-AZ33)</f>
        <v>11</v>
      </c>
      <c r="BD33" s="145" t="n">
        <f aca="false">AP33</f>
        <v>8760.72234826999</v>
      </c>
      <c r="BE33" s="145" t="n">
        <f aca="false">AP33</f>
        <v>8760.72234826999</v>
      </c>
      <c r="BF33" s="211" t="n">
        <v>2.187</v>
      </c>
      <c r="BG33" s="177" t="n">
        <v>2.192</v>
      </c>
      <c r="BH33" s="177" t="n">
        <v>31.7</v>
      </c>
      <c r="BI33" s="177" t="n">
        <v>28.57</v>
      </c>
      <c r="BJ33" s="177" t="n">
        <v>23.08</v>
      </c>
      <c r="BK33" s="177" t="n">
        <v>28.55</v>
      </c>
      <c r="BL33" s="177" t="n">
        <v>996.9</v>
      </c>
      <c r="BM33" s="177" t="n">
        <v>50.01</v>
      </c>
      <c r="BN33" s="177" t="n">
        <v>0.9237</v>
      </c>
      <c r="BO33" s="177" t="n">
        <v>89.87</v>
      </c>
      <c r="BP33" s="176" t="n">
        <v>85.59</v>
      </c>
      <c r="BQ33" s="114" t="n">
        <f aca="false">BP33-BO33</f>
        <v>-4.28</v>
      </c>
      <c r="BR33" s="145" t="n">
        <v>12635</v>
      </c>
      <c r="BS33" s="145" t="n">
        <v>12451</v>
      </c>
      <c r="BT33" s="186" t="n">
        <f aca="false">BS33-BR33</f>
        <v>-184</v>
      </c>
      <c r="BU33" s="145" t="n">
        <f aca="false">BF33+BG33</f>
        <v>4.379</v>
      </c>
      <c r="BV33" s="147" t="n">
        <v>24</v>
      </c>
      <c r="BW33" s="147" t="n">
        <v>24</v>
      </c>
      <c r="BX33" s="145" t="n">
        <v>18.4</v>
      </c>
      <c r="BY33" s="145" t="n">
        <v>5.18</v>
      </c>
      <c r="BZ33" s="187"/>
    </row>
    <row r="34" customFormat="false" ht="12.75" hidden="false" customHeight="true" outlineLevel="0" collapsed="false">
      <c r="A34" s="84" t="s">
        <v>95</v>
      </c>
      <c r="B34" s="180" t="n">
        <v>42792</v>
      </c>
      <c r="C34" s="86" t="n">
        <v>68.9</v>
      </c>
      <c r="D34" s="87" t="n">
        <v>0.573</v>
      </c>
      <c r="E34" s="88" t="n">
        <v>83</v>
      </c>
      <c r="F34" s="88" t="n">
        <v>56</v>
      </c>
      <c r="G34" s="89" t="n">
        <v>24</v>
      </c>
      <c r="H34" s="89" t="n">
        <v>0</v>
      </c>
      <c r="I34" s="89" t="n">
        <v>24</v>
      </c>
      <c r="J34" s="89" t="n">
        <v>0</v>
      </c>
      <c r="K34" s="90" t="n">
        <v>0</v>
      </c>
      <c r="L34" s="90" t="n">
        <v>0</v>
      </c>
      <c r="M34" s="90" t="n">
        <v>0</v>
      </c>
      <c r="N34" s="90" t="n">
        <v>0</v>
      </c>
      <c r="O34" s="90" t="n">
        <v>0</v>
      </c>
      <c r="P34" s="90" t="n">
        <v>0</v>
      </c>
      <c r="Q34" s="90" t="n">
        <v>3676</v>
      </c>
      <c r="R34" s="91" t="n">
        <v>3577</v>
      </c>
      <c r="S34" s="91" t="n">
        <v>3577</v>
      </c>
      <c r="T34" s="92" t="n">
        <v>3513</v>
      </c>
      <c r="U34" s="92" t="n">
        <v>3621</v>
      </c>
      <c r="V34" s="89" t="n">
        <v>45</v>
      </c>
      <c r="W34" s="89" t="n">
        <v>0</v>
      </c>
      <c r="X34" s="89" t="n">
        <v>45</v>
      </c>
      <c r="Y34" s="89" t="n">
        <v>0</v>
      </c>
      <c r="Z34" s="89" t="n">
        <v>63</v>
      </c>
      <c r="AA34" s="88" t="n">
        <v>0</v>
      </c>
      <c r="AB34" s="93" t="n">
        <f aca="false">U34-T34+AX34</f>
        <v>108</v>
      </c>
      <c r="AC34" s="94" t="n">
        <f aca="false">T34-S34</f>
        <v>-64</v>
      </c>
      <c r="AD34" s="88" t="n">
        <v>154</v>
      </c>
      <c r="AE34" s="181" t="n">
        <f aca="false">IF(AD34&gt;0, U34/(AD34*24),"no data")</f>
        <v>0.979707792207792</v>
      </c>
      <c r="AF34" s="96" t="n">
        <f aca="false">IF(Q34&gt;0,Q34/24,"no data")</f>
        <v>153.166666666667</v>
      </c>
      <c r="AG34" s="95" t="n">
        <f aca="false">IF(T34&gt;0,(T34/Q34),"no data")</f>
        <v>0.955658324265506</v>
      </c>
      <c r="AH34" s="97" t="n">
        <f aca="false">(1440-((V34*W34)+(X34*Y34)+(Z34*AA34))/(V34+X34+Z34))/1440</f>
        <v>1</v>
      </c>
      <c r="AI34" s="98" t="n">
        <f aca="false">IF(T34&gt;0,(1440-((W34*V34+AR34*AS34)+(Y34*X34+AT34*AU34)+(Z34*AA34+AV34*AW34))/(V34+X34+Z34))/1440,"no data")</f>
        <v>0.993736383442266</v>
      </c>
      <c r="AJ34" s="117" t="n">
        <v>10.515</v>
      </c>
      <c r="AK34" s="121" t="n">
        <v>159.82</v>
      </c>
      <c r="AL34" s="101" t="n">
        <f aca="false">AJ34*AK34</f>
        <v>1680.5073</v>
      </c>
      <c r="AM34" s="117" t="n">
        <v>31.079</v>
      </c>
      <c r="AN34" s="119" t="n">
        <v>936</v>
      </c>
      <c r="AO34" s="182" t="n">
        <f aca="false">AM34*AN34</f>
        <v>29089.944</v>
      </c>
      <c r="AP34" s="183" t="n">
        <f aca="false">IF(T34&gt;0,((((AJ34*AK34)+(AM34*AN34))/(T34*1000))*1000000),"no data")</f>
        <v>8759.02399658412</v>
      </c>
      <c r="AQ34" s="184" t="n">
        <f aca="false">R34/24</f>
        <v>149.041666666667</v>
      </c>
      <c r="AR34" s="88" t="n">
        <v>0</v>
      </c>
      <c r="AS34" s="106" t="n">
        <v>0</v>
      </c>
      <c r="AT34" s="106" t="n">
        <v>0</v>
      </c>
      <c r="AU34" s="88" t="n">
        <v>0</v>
      </c>
      <c r="AV34" s="106" t="n">
        <v>1</v>
      </c>
      <c r="AW34" s="88" t="n">
        <v>1380</v>
      </c>
      <c r="AX34" s="88" t="n">
        <v>0</v>
      </c>
      <c r="AZ34" s="107" t="n">
        <v>1074</v>
      </c>
      <c r="BA34" s="107" t="n">
        <v>1080</v>
      </c>
      <c r="BB34" s="107" t="n">
        <v>1467</v>
      </c>
      <c r="BC34" s="185" t="n">
        <f aca="false">(BA34-AZ34)</f>
        <v>6</v>
      </c>
      <c r="BD34" s="107" t="n">
        <f aca="false">AP34</f>
        <v>8759.02399658412</v>
      </c>
      <c r="BE34" s="107" t="n">
        <f aca="false">AP34</f>
        <v>8759.02399658412</v>
      </c>
      <c r="BF34" s="195" t="n">
        <v>2.187</v>
      </c>
      <c r="BG34" s="112" t="n">
        <v>2.187</v>
      </c>
      <c r="BH34" s="112" t="n">
        <v>31.7</v>
      </c>
      <c r="BI34" s="111" t="n">
        <v>28.55</v>
      </c>
      <c r="BJ34" s="111" t="n">
        <v>23</v>
      </c>
      <c r="BK34" s="111" t="n">
        <v>28.5</v>
      </c>
      <c r="BL34" s="112" t="n">
        <v>994.2</v>
      </c>
      <c r="BM34" s="111" t="n">
        <v>50.04</v>
      </c>
      <c r="BN34" s="112" t="n">
        <v>0.9264</v>
      </c>
      <c r="BO34" s="111" t="n">
        <v>90.51</v>
      </c>
      <c r="BP34" s="111" t="n">
        <v>85.63</v>
      </c>
      <c r="BQ34" s="114" t="n">
        <f aca="false">BP34-BO34</f>
        <v>-4.88000000000001</v>
      </c>
      <c r="BR34" s="107" t="n">
        <v>12636</v>
      </c>
      <c r="BS34" s="107" t="n">
        <v>12489</v>
      </c>
      <c r="BT34" s="186" t="n">
        <f aca="false">BS34-BR34</f>
        <v>-147</v>
      </c>
      <c r="BU34" s="107" t="n">
        <f aca="false">BF34+BG34</f>
        <v>4.374</v>
      </c>
      <c r="BV34" s="108" t="n">
        <v>24</v>
      </c>
      <c r="BW34" s="108" t="n">
        <v>24</v>
      </c>
      <c r="BX34" s="107" t="n">
        <v>19.48</v>
      </c>
      <c r="BY34" s="107" t="n">
        <v>6.65</v>
      </c>
      <c r="BZ34" s="187"/>
    </row>
    <row r="35" customFormat="false" ht="15" hidden="false" customHeight="false" outlineLevel="0" collapsed="false">
      <c r="A35" s="84"/>
      <c r="B35" s="180" t="n">
        <v>42793</v>
      </c>
      <c r="C35" s="86" t="n">
        <v>69.98</v>
      </c>
      <c r="D35" s="87" t="n">
        <v>0.5376</v>
      </c>
      <c r="E35" s="88" t="n">
        <v>81</v>
      </c>
      <c r="F35" s="88" t="n">
        <v>55</v>
      </c>
      <c r="G35" s="89" t="n">
        <v>24</v>
      </c>
      <c r="H35" s="89" t="n">
        <v>0</v>
      </c>
      <c r="I35" s="89" t="n">
        <v>24</v>
      </c>
      <c r="J35" s="89" t="n">
        <v>0</v>
      </c>
      <c r="K35" s="90" t="n">
        <v>0</v>
      </c>
      <c r="L35" s="90" t="n">
        <v>0</v>
      </c>
      <c r="M35" s="90" t="n">
        <v>0</v>
      </c>
      <c r="N35" s="90" t="n">
        <v>0</v>
      </c>
      <c r="O35" s="90" t="n">
        <v>0</v>
      </c>
      <c r="P35" s="90" t="n">
        <v>0</v>
      </c>
      <c r="Q35" s="90" t="n">
        <v>3665</v>
      </c>
      <c r="R35" s="91" t="n">
        <v>3552</v>
      </c>
      <c r="S35" s="91" t="n">
        <v>3552</v>
      </c>
      <c r="T35" s="92" t="n">
        <v>3497</v>
      </c>
      <c r="U35" s="92" t="n">
        <v>3606</v>
      </c>
      <c r="V35" s="89" t="n">
        <v>45</v>
      </c>
      <c r="W35" s="89" t="n">
        <v>0</v>
      </c>
      <c r="X35" s="89" t="n">
        <v>45</v>
      </c>
      <c r="Y35" s="89" t="n">
        <v>0</v>
      </c>
      <c r="Z35" s="89" t="n">
        <v>63</v>
      </c>
      <c r="AA35" s="88" t="n">
        <v>0</v>
      </c>
      <c r="AB35" s="93" t="n">
        <f aca="false">U35-T35+AX35</f>
        <v>109</v>
      </c>
      <c r="AC35" s="94" t="n">
        <f aca="false">T35-S35</f>
        <v>-55</v>
      </c>
      <c r="AD35" s="88" t="n">
        <v>153</v>
      </c>
      <c r="AE35" s="181" t="n">
        <f aca="false">IF(AD35&gt;0, U35/(AD35*24),"no data")</f>
        <v>0.98202614379085</v>
      </c>
      <c r="AF35" s="96" t="n">
        <f aca="false">IF(Q35&gt;0,Q35/24,"no data")</f>
        <v>152.708333333333</v>
      </c>
      <c r="AG35" s="95" t="n">
        <f aca="false">IF(T35&gt;0,(T35/Q35),"no data")</f>
        <v>0.954160982264666</v>
      </c>
      <c r="AH35" s="97" t="n">
        <f aca="false">(1440-((V35*W35)+(X35*Y35)+(Z35*AA35))/(V35+X35+Z35))/1440</f>
        <v>1</v>
      </c>
      <c r="AI35" s="98" t="n">
        <f aca="false">IF(T35&gt;0,(1440-((W35*V35+AR35*AS35)+(Y35*X35+AT35*AU35)+(Z35*AA35+AV35*AW35))/(V35+X35+Z35))/1440,"no data")</f>
        <v>0.980392156862745</v>
      </c>
      <c r="AJ35" s="117" t="n">
        <v>10.53</v>
      </c>
      <c r="AK35" s="121" t="n">
        <v>159.11</v>
      </c>
      <c r="AL35" s="101" t="n">
        <f aca="false">AJ35*AK35</f>
        <v>1675.4283</v>
      </c>
      <c r="AM35" s="117" t="n">
        <v>30.912</v>
      </c>
      <c r="AN35" s="119" t="n">
        <v>937</v>
      </c>
      <c r="AO35" s="103" t="n">
        <f aca="false">AM35*AN35</f>
        <v>28964.544</v>
      </c>
      <c r="AP35" s="183" t="n">
        <f aca="false">IF(T35&gt;0,((((AJ35*AK35)+(AM35*AN35))/(T35*1000))*1000000),"no data")</f>
        <v>8761.78790391764</v>
      </c>
      <c r="AQ35" s="184" t="n">
        <f aca="false">R35/24</f>
        <v>148</v>
      </c>
      <c r="AR35" s="88" t="n">
        <v>0</v>
      </c>
      <c r="AS35" s="106" t="n">
        <v>0</v>
      </c>
      <c r="AT35" s="106" t="n">
        <v>0</v>
      </c>
      <c r="AU35" s="88" t="n">
        <v>0</v>
      </c>
      <c r="AV35" s="106" t="n">
        <v>3</v>
      </c>
      <c r="AW35" s="88" t="n">
        <v>1440</v>
      </c>
      <c r="AX35" s="88" t="n">
        <v>0</v>
      </c>
      <c r="AZ35" s="107" t="n">
        <v>1083</v>
      </c>
      <c r="BA35" s="107" t="n">
        <v>1077</v>
      </c>
      <c r="BB35" s="107" t="n">
        <v>1446</v>
      </c>
      <c r="BC35" s="185" t="n">
        <f aca="false">(BA35-AZ35)</f>
        <v>-6</v>
      </c>
      <c r="BD35" s="107" t="n">
        <f aca="false">AP35</f>
        <v>8761.78790391764</v>
      </c>
      <c r="BE35" s="107" t="n">
        <f aca="false">AP35</f>
        <v>8761.78790391764</v>
      </c>
      <c r="BF35" s="195" t="n">
        <v>2.074</v>
      </c>
      <c r="BG35" s="112" t="n">
        <v>2.057</v>
      </c>
      <c r="BH35" s="112" t="n">
        <v>31.65</v>
      </c>
      <c r="BI35" s="111" t="n">
        <v>28.69</v>
      </c>
      <c r="BJ35" s="111" t="n">
        <v>23.02</v>
      </c>
      <c r="BK35" s="111" t="n">
        <v>28.26</v>
      </c>
      <c r="BL35" s="112" t="n">
        <v>994.92</v>
      </c>
      <c r="BM35" s="111" t="n">
        <v>50.02</v>
      </c>
      <c r="BN35" s="112" t="n">
        <v>0.9242</v>
      </c>
      <c r="BO35" s="111" t="n">
        <v>91.14</v>
      </c>
      <c r="BP35" s="111" t="n">
        <v>85.59</v>
      </c>
      <c r="BQ35" s="114" t="n">
        <f aca="false">BP35-BO35</f>
        <v>-5.55</v>
      </c>
      <c r="BR35" s="107" t="n">
        <v>12599</v>
      </c>
      <c r="BS35" s="107" t="n">
        <v>12520</v>
      </c>
      <c r="BT35" s="186" t="n">
        <f aca="false">BS35-BR35</f>
        <v>-79</v>
      </c>
      <c r="BU35" s="107" t="n">
        <f aca="false">BF35+BG35</f>
        <v>4.131</v>
      </c>
      <c r="BV35" s="108" t="n">
        <v>24</v>
      </c>
      <c r="BW35" s="108" t="n">
        <v>24</v>
      </c>
      <c r="BX35" s="107" t="n">
        <v>21.38</v>
      </c>
      <c r="BY35" s="107" t="n">
        <v>10.13</v>
      </c>
      <c r="BZ35" s="187"/>
    </row>
    <row r="36" customFormat="false" ht="15" hidden="false" customHeight="false" outlineLevel="0" collapsed="false">
      <c r="A36" s="84"/>
      <c r="B36" s="180" t="n">
        <v>42794</v>
      </c>
      <c r="C36" s="86" t="n">
        <v>71.7</v>
      </c>
      <c r="D36" s="87" t="n">
        <v>0.56</v>
      </c>
      <c r="E36" s="88" t="n">
        <v>82</v>
      </c>
      <c r="F36" s="88" t="n">
        <v>64</v>
      </c>
      <c r="G36" s="89" t="n">
        <v>24</v>
      </c>
      <c r="H36" s="89" t="n">
        <v>0</v>
      </c>
      <c r="I36" s="89" t="n">
        <v>24</v>
      </c>
      <c r="J36" s="89" t="n">
        <v>0</v>
      </c>
      <c r="K36" s="90" t="n">
        <v>0</v>
      </c>
      <c r="L36" s="90" t="n">
        <v>0</v>
      </c>
      <c r="M36" s="90" t="n">
        <v>0</v>
      </c>
      <c r="N36" s="90" t="n">
        <v>0</v>
      </c>
      <c r="O36" s="90" t="n">
        <v>1</v>
      </c>
      <c r="P36" s="90" t="n">
        <v>0</v>
      </c>
      <c r="Q36" s="90" t="n">
        <v>3677</v>
      </c>
      <c r="R36" s="91" t="n">
        <v>3549</v>
      </c>
      <c r="S36" s="91" t="n">
        <v>3549</v>
      </c>
      <c r="T36" s="92" t="n">
        <v>3496</v>
      </c>
      <c r="U36" s="92" t="n">
        <v>3606</v>
      </c>
      <c r="V36" s="89" t="n">
        <v>45</v>
      </c>
      <c r="W36" s="89" t="n">
        <v>0</v>
      </c>
      <c r="X36" s="89" t="n">
        <v>44</v>
      </c>
      <c r="Y36" s="89" t="n">
        <v>0</v>
      </c>
      <c r="Z36" s="89" t="n">
        <v>63</v>
      </c>
      <c r="AA36" s="88" t="n">
        <v>0</v>
      </c>
      <c r="AB36" s="93" t="n">
        <f aca="false">U36-T36+AX36</f>
        <v>110</v>
      </c>
      <c r="AC36" s="94" t="n">
        <f aca="false">T36-S36</f>
        <v>-53</v>
      </c>
      <c r="AD36" s="88" t="n">
        <v>152</v>
      </c>
      <c r="AE36" s="181" t="n">
        <f aca="false">IF(AD36&gt;0, U36/(AD36*24),"no data")</f>
        <v>0.988486842105263</v>
      </c>
      <c r="AF36" s="96" t="n">
        <f aca="false">IF(Q36&gt;0,Q36/24,"no data")</f>
        <v>153.208333333333</v>
      </c>
      <c r="AG36" s="95" t="n">
        <f aca="false">IF(T36&gt;0,(T36/Q36),"no data")</f>
        <v>0.950775088387272</v>
      </c>
      <c r="AH36" s="97" t="n">
        <f aca="false">(1440-((V36*W36)+(X36*Y36)+(Z36*AA36))/(V36+X36+Z36))/1440</f>
        <v>1</v>
      </c>
      <c r="AI36" s="98" t="n">
        <f aca="false">IF(T36&gt;0,(1440-((W36*V36+AR36*AS36)+(Y36*X36+AT36*AU36)+(Z36*AA36+AV36*AW36))/(V36+X36+Z36))/1440,"no data")</f>
        <v>0.981085526315789</v>
      </c>
      <c r="AJ36" s="117" t="n">
        <v>10.49</v>
      </c>
      <c r="AK36" s="121" t="n">
        <v>157.18</v>
      </c>
      <c r="AL36" s="101" t="n">
        <f aca="false">AJ36*AK36</f>
        <v>1648.8182</v>
      </c>
      <c r="AM36" s="117" t="n">
        <v>30.905</v>
      </c>
      <c r="AN36" s="119" t="n">
        <v>937.7564</v>
      </c>
      <c r="AO36" s="182" t="n">
        <f aca="false">AM36*AN36</f>
        <v>28981.361542</v>
      </c>
      <c r="AP36" s="183" t="n">
        <f aca="false">IF(T36&gt;0,((((AJ36*AK36)+(AM36*AN36))/(T36*1000))*1000000),"no data")</f>
        <v>8761.49306121282</v>
      </c>
      <c r="AQ36" s="184" t="n">
        <f aca="false">R36/24</f>
        <v>147.875</v>
      </c>
      <c r="AR36" s="88" t="n">
        <v>0</v>
      </c>
      <c r="AS36" s="106" t="n">
        <v>0</v>
      </c>
      <c r="AT36" s="106" t="n">
        <v>0</v>
      </c>
      <c r="AU36" s="88" t="n">
        <v>0</v>
      </c>
      <c r="AV36" s="106" t="n">
        <v>3</v>
      </c>
      <c r="AW36" s="88" t="n">
        <v>1380</v>
      </c>
      <c r="AX36" s="88" t="n">
        <v>0</v>
      </c>
      <c r="AZ36" s="107" t="n">
        <v>1091</v>
      </c>
      <c r="BA36" s="107" t="n">
        <v>1067</v>
      </c>
      <c r="BB36" s="107" t="n">
        <v>1448</v>
      </c>
      <c r="BC36" s="185" t="n">
        <f aca="false">(BA36-AZ36)</f>
        <v>-24</v>
      </c>
      <c r="BD36" s="107" t="n">
        <f aca="false">AP36</f>
        <v>8761.49306121282</v>
      </c>
      <c r="BE36" s="107" t="n">
        <f aca="false">AP36</f>
        <v>8761.49306121282</v>
      </c>
      <c r="BF36" s="195" t="n">
        <v>2.088</v>
      </c>
      <c r="BG36" s="112" t="n">
        <v>2.093</v>
      </c>
      <c r="BH36" s="112" t="n">
        <v>31.2</v>
      </c>
      <c r="BI36" s="111" t="n">
        <v>28.8</v>
      </c>
      <c r="BJ36" s="111" t="n">
        <v>22.9</v>
      </c>
      <c r="BK36" s="111" t="n">
        <v>28.1</v>
      </c>
      <c r="BL36" s="112" t="n">
        <v>995.4</v>
      </c>
      <c r="BM36" s="111" t="n">
        <v>50.06</v>
      </c>
      <c r="BN36" s="112" t="n">
        <v>0.9249</v>
      </c>
      <c r="BO36" s="111" t="n">
        <v>92.61</v>
      </c>
      <c r="BP36" s="111" t="n">
        <v>85.68</v>
      </c>
      <c r="BQ36" s="114" t="n">
        <f aca="false">BP36-BO36</f>
        <v>-6.92999999999999</v>
      </c>
      <c r="BR36" s="107" t="n">
        <v>12562</v>
      </c>
      <c r="BS36" s="107" t="n">
        <v>12552</v>
      </c>
      <c r="BT36" s="186" t="n">
        <f aca="false">BS36-BR36</f>
        <v>-10</v>
      </c>
      <c r="BU36" s="107" t="n">
        <f aca="false">BF36+BG36</f>
        <v>4.181</v>
      </c>
      <c r="BV36" s="108" t="n">
        <v>24</v>
      </c>
      <c r="BW36" s="108" t="n">
        <v>24</v>
      </c>
      <c r="BX36" s="107" t="n">
        <v>24</v>
      </c>
      <c r="BY36" s="107" t="n">
        <v>6.92</v>
      </c>
      <c r="BZ36" s="187"/>
    </row>
    <row r="37" customFormat="false" ht="15" hidden="false" customHeight="false" outlineLevel="0" collapsed="false">
      <c r="A37" s="84"/>
      <c r="B37" s="180" t="n">
        <v>42795</v>
      </c>
      <c r="C37" s="86"/>
      <c r="D37" s="87"/>
      <c r="E37" s="88"/>
      <c r="F37" s="88"/>
      <c r="G37" s="89"/>
      <c r="H37" s="89"/>
      <c r="I37" s="89"/>
      <c r="J37" s="89"/>
      <c r="K37" s="90"/>
      <c r="L37" s="90"/>
      <c r="M37" s="90"/>
      <c r="N37" s="90"/>
      <c r="O37" s="90"/>
      <c r="P37" s="90"/>
      <c r="Q37" s="90"/>
      <c r="R37" s="91"/>
      <c r="S37" s="91"/>
      <c r="T37" s="92"/>
      <c r="U37" s="92"/>
      <c r="V37" s="89"/>
      <c r="W37" s="89"/>
      <c r="X37" s="89"/>
      <c r="Y37" s="89"/>
      <c r="Z37" s="89"/>
      <c r="AA37" s="88"/>
      <c r="AB37" s="93" t="n">
        <f aca="false">U37-T37+AX37</f>
        <v>0</v>
      </c>
      <c r="AC37" s="94" t="n">
        <f aca="false">T37-S37</f>
        <v>0</v>
      </c>
      <c r="AD37" s="88"/>
      <c r="AE37" s="181" t="str">
        <f aca="false">IF(AD37&gt;0, U37/(AD37*24),"no data")</f>
        <v>no data</v>
      </c>
      <c r="AF37" s="96" t="str">
        <f aca="false">IF(Q37&gt;0,Q37/24,"no data")</f>
        <v>no data</v>
      </c>
      <c r="AG37" s="95" t="str">
        <f aca="false">IF(T37&gt;0,(T37/Q37),"no data")</f>
        <v>no data</v>
      </c>
      <c r="AH37" s="97" t="e">
        <f aca="false">(1440-((V37*W37)+(X37*Y37)+(Z37*AA37))/(V37+X37+Z37))/1440</f>
        <v>#DIV/0!</v>
      </c>
      <c r="AI37" s="98" t="str">
        <f aca="false">IF(T37&gt;0,(1440-((W37*V37+AR37*AS37)+(Y37*X37+AT37*AU37)+(Z37*AA37+AV37*AW37))/(V37+X37+Z37))/1440,"no data")</f>
        <v>no data</v>
      </c>
      <c r="AJ37" s="110"/>
      <c r="AK37" s="101"/>
      <c r="AL37" s="101" t="n">
        <f aca="false">AJ37*AK37</f>
        <v>0</v>
      </c>
      <c r="AM37" s="112"/>
      <c r="AN37" s="88"/>
      <c r="AO37" s="182" t="n">
        <f aca="false">AM37*AN37</f>
        <v>0</v>
      </c>
      <c r="AP37" s="183" t="str">
        <f aca="false">IF(T37&gt;0,((((AJ37*AK37)+(AM37*AN37))/(T37*1000))*1000000),"no data")</f>
        <v>no data</v>
      </c>
      <c r="AQ37" s="184" t="n">
        <f aca="false">R37/24</f>
        <v>0</v>
      </c>
      <c r="AR37" s="88"/>
      <c r="AS37" s="106"/>
      <c r="AT37" s="106"/>
      <c r="AU37" s="88"/>
      <c r="AV37" s="106"/>
      <c r="AW37" s="88"/>
      <c r="AX37" s="88"/>
      <c r="AZ37" s="107"/>
      <c r="BA37" s="107"/>
      <c r="BB37" s="107"/>
      <c r="BC37" s="185" t="n">
        <f aca="false">(BA37-AZ37)</f>
        <v>0</v>
      </c>
      <c r="BD37" s="107" t="str">
        <f aca="false">AP37</f>
        <v>no data</v>
      </c>
      <c r="BE37" s="107"/>
      <c r="BF37" s="195"/>
      <c r="BG37" s="112"/>
      <c r="BH37" s="112"/>
      <c r="BI37" s="111"/>
      <c r="BJ37" s="111"/>
      <c r="BK37" s="111"/>
      <c r="BL37" s="112"/>
      <c r="BM37" s="111"/>
      <c r="BN37" s="112"/>
      <c r="BO37" s="111"/>
      <c r="BP37" s="111"/>
      <c r="BQ37" s="114" t="n">
        <f aca="false">BP37-BO37</f>
        <v>0</v>
      </c>
      <c r="BR37" s="107"/>
      <c r="BS37" s="107"/>
      <c r="BT37" s="186" t="n">
        <f aca="false">BS37-BR37</f>
        <v>0</v>
      </c>
      <c r="BU37" s="107" t="n">
        <f aca="false">BF37+BG37</f>
        <v>0</v>
      </c>
      <c r="BV37" s="108"/>
      <c r="BW37" s="108"/>
      <c r="BX37" s="107"/>
      <c r="BY37" s="107"/>
      <c r="BZ37" s="187"/>
    </row>
    <row r="38" customFormat="false" ht="15" hidden="false" customHeight="false" outlineLevel="0" collapsed="false">
      <c r="A38" s="84"/>
      <c r="B38" s="180" t="n">
        <v>42796</v>
      </c>
      <c r="C38" s="86"/>
      <c r="D38" s="87"/>
      <c r="E38" s="88"/>
      <c r="F38" s="88"/>
      <c r="G38" s="89"/>
      <c r="H38" s="89"/>
      <c r="I38" s="89"/>
      <c r="J38" s="89"/>
      <c r="K38" s="90"/>
      <c r="L38" s="90"/>
      <c r="M38" s="90"/>
      <c r="N38" s="90"/>
      <c r="O38" s="90"/>
      <c r="P38" s="90"/>
      <c r="Q38" s="90"/>
      <c r="R38" s="91"/>
      <c r="S38" s="91"/>
      <c r="T38" s="92"/>
      <c r="U38" s="92"/>
      <c r="V38" s="89"/>
      <c r="W38" s="89"/>
      <c r="X38" s="89"/>
      <c r="Y38" s="89"/>
      <c r="Z38" s="89"/>
      <c r="AA38" s="88"/>
      <c r="AB38" s="93" t="n">
        <f aca="false">U38-T38+AX38</f>
        <v>0</v>
      </c>
      <c r="AC38" s="94" t="n">
        <f aca="false">T38-S38</f>
        <v>0</v>
      </c>
      <c r="AD38" s="88"/>
      <c r="AE38" s="181" t="str">
        <f aca="false">IF(AD38&gt;0, U38/(AD38*24),"no data")</f>
        <v>no data</v>
      </c>
      <c r="AF38" s="96" t="str">
        <f aca="false">IF(Q38&gt;0,Q38/24,"no data")</f>
        <v>no data</v>
      </c>
      <c r="AG38" s="95" t="str">
        <f aca="false">IF(T38&gt;0,(T38/Q38),"no data")</f>
        <v>no data</v>
      </c>
      <c r="AH38" s="97" t="e">
        <f aca="false">(1440-((V38*W38)+(X38*Y38)+(Z38*AA38))/(V38+X38+Z38))/1440</f>
        <v>#DIV/0!</v>
      </c>
      <c r="AI38" s="98" t="str">
        <f aca="false">IF(T38&gt;0,(1440-((W38*V38+AR38*AS38)+(Y38*X38+AT38*AU38)+(Z38*AA38+AV38*AW38))/(V38+X38+Z38))/1440,"no data")</f>
        <v>no data</v>
      </c>
      <c r="AJ38" s="110"/>
      <c r="AK38" s="101"/>
      <c r="AL38" s="101" t="n">
        <f aca="false">AJ38*AK38</f>
        <v>0</v>
      </c>
      <c r="AM38" s="112"/>
      <c r="AN38" s="88"/>
      <c r="AO38" s="182" t="n">
        <f aca="false">AM38*AN38</f>
        <v>0</v>
      </c>
      <c r="AP38" s="183" t="str">
        <f aca="false">IF(T38&gt;0,((((AJ38*AK38)+(AM38*AN38))/(T38*1000))*1000000),"no data")</f>
        <v>no data</v>
      </c>
      <c r="AQ38" s="184" t="n">
        <f aca="false">R38/24</f>
        <v>0</v>
      </c>
      <c r="AR38" s="88"/>
      <c r="AS38" s="106"/>
      <c r="AT38" s="106"/>
      <c r="AU38" s="88"/>
      <c r="AV38" s="106"/>
      <c r="AW38" s="88"/>
      <c r="AX38" s="88"/>
      <c r="AZ38" s="107"/>
      <c r="BA38" s="107"/>
      <c r="BB38" s="107"/>
      <c r="BC38" s="185" t="n">
        <f aca="false">(BA38-AZ38)</f>
        <v>0</v>
      </c>
      <c r="BD38" s="107" t="str">
        <f aca="false">AP38</f>
        <v>no data</v>
      </c>
      <c r="BE38" s="107"/>
      <c r="BF38" s="195"/>
      <c r="BG38" s="112"/>
      <c r="BH38" s="112"/>
      <c r="BI38" s="112"/>
      <c r="BJ38" s="112"/>
      <c r="BK38" s="112"/>
      <c r="BL38" s="112"/>
      <c r="BM38" s="111"/>
      <c r="BN38" s="112"/>
      <c r="BO38" s="108"/>
      <c r="BP38" s="108"/>
      <c r="BQ38" s="114" t="n">
        <f aca="false">BP38-BO38</f>
        <v>0</v>
      </c>
      <c r="BR38" s="107"/>
      <c r="BS38" s="107"/>
      <c r="BT38" s="186" t="n">
        <f aca="false">BS38-BR38</f>
        <v>0</v>
      </c>
      <c r="BU38" s="107" t="n">
        <f aca="false">BF38+BG38</f>
        <v>0</v>
      </c>
      <c r="BV38" s="107"/>
      <c r="BW38" s="107"/>
      <c r="BX38" s="107"/>
      <c r="BY38" s="107"/>
      <c r="BZ38" s="187"/>
    </row>
    <row r="39" customFormat="false" ht="15" hidden="false" customHeight="false" outlineLevel="0" collapsed="false">
      <c r="A39" s="84"/>
      <c r="B39" s="180" t="n">
        <v>42797</v>
      </c>
      <c r="C39" s="86"/>
      <c r="D39" s="87"/>
      <c r="E39" s="88"/>
      <c r="F39" s="88"/>
      <c r="G39" s="89"/>
      <c r="H39" s="89"/>
      <c r="I39" s="89"/>
      <c r="J39" s="89"/>
      <c r="K39" s="90"/>
      <c r="L39" s="90"/>
      <c r="M39" s="90"/>
      <c r="N39" s="90"/>
      <c r="O39" s="90"/>
      <c r="P39" s="90"/>
      <c r="Q39" s="90"/>
      <c r="R39" s="91"/>
      <c r="S39" s="91"/>
      <c r="T39" s="92"/>
      <c r="U39" s="92"/>
      <c r="V39" s="89"/>
      <c r="W39" s="89"/>
      <c r="X39" s="89"/>
      <c r="Y39" s="89"/>
      <c r="Z39" s="89"/>
      <c r="AA39" s="88"/>
      <c r="AB39" s="93" t="n">
        <f aca="false">U39-T39+AX39</f>
        <v>0</v>
      </c>
      <c r="AC39" s="94" t="n">
        <f aca="false">T39-S39</f>
        <v>0</v>
      </c>
      <c r="AD39" s="88"/>
      <c r="AE39" s="181" t="str">
        <f aca="false">IF(AD39&gt;0, U39/(AD39*24),"no data")</f>
        <v>no data</v>
      </c>
      <c r="AF39" s="96" t="str">
        <f aca="false">IF(Q39&gt;0,Q39/24,"no data")</f>
        <v>no data</v>
      </c>
      <c r="AG39" s="95" t="str">
        <f aca="false">IF(T39&gt;0,(T39/Q39),"no data")</f>
        <v>no data</v>
      </c>
      <c r="AH39" s="97" t="e">
        <f aca="false">(1440-((V39*W39)+(X39*Y39)+(Z39*AA39))/(V39+X39+Z39))/1440</f>
        <v>#DIV/0!</v>
      </c>
      <c r="AI39" s="98" t="str">
        <f aca="false">IF(T39&gt;0,(1440-((W39*V39+AR39*AS39)+(Y39*X39+AT39*AU39)+(Z39*AA39+AV39*AW39))/(V39+X39+Z39))/1440,"no data")</f>
        <v>no data</v>
      </c>
      <c r="AJ39" s="110"/>
      <c r="AK39" s="101"/>
      <c r="AL39" s="101" t="n">
        <f aca="false">AJ39*AK39</f>
        <v>0</v>
      </c>
      <c r="AM39" s="112"/>
      <c r="AN39" s="88"/>
      <c r="AO39" s="182" t="n">
        <f aca="false">AM39*AN39</f>
        <v>0</v>
      </c>
      <c r="AP39" s="183" t="str">
        <f aca="false">IF(T39&gt;0,((((AJ39*AK39)+(AM39*AN39))/(T39*1000))*1000000),"no data")</f>
        <v>no data</v>
      </c>
      <c r="AQ39" s="184" t="n">
        <f aca="false">R39/24</f>
        <v>0</v>
      </c>
      <c r="AR39" s="88"/>
      <c r="AS39" s="106"/>
      <c r="AT39" s="106"/>
      <c r="AU39" s="88"/>
      <c r="AV39" s="106"/>
      <c r="AW39" s="88"/>
      <c r="AX39" s="88"/>
      <c r="AZ39" s="107"/>
      <c r="BA39" s="107"/>
      <c r="BB39" s="107"/>
      <c r="BC39" s="185" t="n">
        <f aca="false">(BA39-AZ39)</f>
        <v>0</v>
      </c>
      <c r="BD39" s="107" t="str">
        <f aca="false">AP39</f>
        <v>no data</v>
      </c>
      <c r="BE39" s="107"/>
      <c r="BF39" s="195"/>
      <c r="BG39" s="112"/>
      <c r="BH39" s="112"/>
      <c r="BI39" s="112"/>
      <c r="BJ39" s="112"/>
      <c r="BK39" s="112"/>
      <c r="BL39" s="112"/>
      <c r="BM39" s="111"/>
      <c r="BN39" s="112"/>
      <c r="BO39" s="108"/>
      <c r="BP39" s="108"/>
      <c r="BQ39" s="114" t="n">
        <f aca="false">BP39-BO39</f>
        <v>0</v>
      </c>
      <c r="BR39" s="107"/>
      <c r="BS39" s="107"/>
      <c r="BT39" s="186" t="n">
        <f aca="false">BS39-BR39</f>
        <v>0</v>
      </c>
      <c r="BU39" s="107" t="n">
        <f aca="false">BF39+BG39</f>
        <v>0</v>
      </c>
      <c r="BV39" s="107"/>
      <c r="BW39" s="107"/>
      <c r="BX39" s="107"/>
      <c r="BY39" s="107"/>
      <c r="BZ39" s="187"/>
    </row>
    <row r="40" customFormat="false" ht="15.75" hidden="false" customHeight="false" outlineLevel="0" collapsed="false">
      <c r="A40" s="84"/>
      <c r="B40" s="180" t="n">
        <v>42798</v>
      </c>
      <c r="C40" s="86"/>
      <c r="D40" s="87"/>
      <c r="E40" s="88"/>
      <c r="F40" s="88"/>
      <c r="G40" s="89"/>
      <c r="H40" s="89"/>
      <c r="I40" s="89"/>
      <c r="J40" s="89"/>
      <c r="K40" s="90"/>
      <c r="L40" s="90"/>
      <c r="M40" s="90"/>
      <c r="N40" s="90"/>
      <c r="O40" s="90"/>
      <c r="P40" s="90"/>
      <c r="Q40" s="90"/>
      <c r="R40" s="91"/>
      <c r="S40" s="91"/>
      <c r="T40" s="92"/>
      <c r="U40" s="92"/>
      <c r="V40" s="89"/>
      <c r="W40" s="89"/>
      <c r="X40" s="89"/>
      <c r="Y40" s="89"/>
      <c r="Z40" s="89"/>
      <c r="AA40" s="88"/>
      <c r="AB40" s="93" t="n">
        <f aca="false">U40-T40+AX40</f>
        <v>0</v>
      </c>
      <c r="AC40" s="94" t="n">
        <f aca="false">T40-S40</f>
        <v>0</v>
      </c>
      <c r="AD40" s="88"/>
      <c r="AE40" s="181" t="str">
        <f aca="false">IF(AD40&gt;0, U40/(AD40*24),"no data")</f>
        <v>no data</v>
      </c>
      <c r="AF40" s="96" t="str">
        <f aca="false">IF(Q40&gt;0,Q40/24,"no data")</f>
        <v>no data</v>
      </c>
      <c r="AG40" s="95" t="str">
        <f aca="false">IF(T40&gt;0,(T40/Q40),"no data")</f>
        <v>no data</v>
      </c>
      <c r="AH40" s="97" t="e">
        <f aca="false">(1440-((V40*W40)+(X40*Y40)+(Z40*AA40))/(V40+X40+Z40))/1440</f>
        <v>#DIV/0!</v>
      </c>
      <c r="AI40" s="98" t="str">
        <f aca="false">IF(T40&gt;0,(1440-((W40*V40+AR40*AS40)+(Y40*X40+AT40*AU40)+(Z40*AA40+AV40*AW40))/(V40+X40+Z40))/1440,"no data")</f>
        <v>no data</v>
      </c>
      <c r="AJ40" s="110"/>
      <c r="AK40" s="101"/>
      <c r="AL40" s="101" t="n">
        <f aca="false">AJ40*AK40</f>
        <v>0</v>
      </c>
      <c r="AM40" s="112"/>
      <c r="AN40" s="88"/>
      <c r="AO40" s="182" t="n">
        <f aca="false">AM40*AN40</f>
        <v>0</v>
      </c>
      <c r="AP40" s="183" t="str">
        <f aca="false">IF(T40&gt;0,((((AJ40*AK40)+(AM40*AN40))/(T40*1000))*1000000),"no data")</f>
        <v>no data</v>
      </c>
      <c r="AQ40" s="184" t="n">
        <f aca="false">R40/24</f>
        <v>0</v>
      </c>
      <c r="AR40" s="88"/>
      <c r="AS40" s="106"/>
      <c r="AT40" s="106"/>
      <c r="AU40" s="88"/>
      <c r="AV40" s="106"/>
      <c r="AW40" s="88"/>
      <c r="AX40" s="88"/>
      <c r="AZ40" s="107"/>
      <c r="BA40" s="107"/>
      <c r="BB40" s="107"/>
      <c r="BC40" s="185" t="n">
        <f aca="false">(BA40-AZ40)</f>
        <v>0</v>
      </c>
      <c r="BD40" s="107" t="str">
        <f aca="false">AP40</f>
        <v>no data</v>
      </c>
      <c r="BE40" s="107"/>
      <c r="BF40" s="195"/>
      <c r="BG40" s="112"/>
      <c r="BH40" s="112"/>
      <c r="BI40" s="112"/>
      <c r="BJ40" s="112"/>
      <c r="BK40" s="112"/>
      <c r="BL40" s="112"/>
      <c r="BM40" s="111"/>
      <c r="BN40" s="112"/>
      <c r="BO40" s="108"/>
      <c r="BP40" s="108"/>
      <c r="BQ40" s="114" t="n">
        <f aca="false">BP40-BO40</f>
        <v>0</v>
      </c>
      <c r="BR40" s="107"/>
      <c r="BS40" s="107"/>
      <c r="BT40" s="186" t="n">
        <f aca="false">BS40-BR40</f>
        <v>0</v>
      </c>
      <c r="BU40" s="107" t="n">
        <f aca="false">BF40+BG40</f>
        <v>0</v>
      </c>
      <c r="BV40" s="233"/>
      <c r="BW40" s="233"/>
      <c r="BX40" s="233"/>
      <c r="BY40" s="233"/>
      <c r="BZ40" s="187"/>
    </row>
    <row r="41" customFormat="false" ht="15.75" hidden="false" customHeight="false" outlineLevel="0" collapsed="false">
      <c r="A41" s="401"/>
      <c r="B41" s="402" t="s">
        <v>149</v>
      </c>
      <c r="C41" s="403" t="n">
        <f aca="false">AVERAGE(C9:C36)</f>
        <v>65.2007142857143</v>
      </c>
      <c r="D41" s="404" t="n">
        <f aca="false">AVERAGE(D9:D36)</f>
        <v>0.596875</v>
      </c>
      <c r="E41" s="403" t="n">
        <f aca="false">AVERAGE(E9:E36)</f>
        <v>77.0357142857143</v>
      </c>
      <c r="F41" s="403" t="n">
        <f aca="false">AVERAGE(F9:F36)</f>
        <v>54.75</v>
      </c>
      <c r="G41" s="405" t="n">
        <f aca="false">SUM(G9:G36)+(INT(SUM(H9:H36)/60))</f>
        <v>672</v>
      </c>
      <c r="H41" s="405" t="n">
        <f aca="false">SUM(H9:H36)+(INT(SUM(I9:I36)/60))</f>
        <v>11</v>
      </c>
      <c r="I41" s="405" t="n">
        <f aca="false">SUM(I9:I36)+(INT(SUM(J9:J36)/60))</f>
        <v>660</v>
      </c>
      <c r="J41" s="405" t="n">
        <f aca="false">SUM(J9:J36)+(INT(SUM(K9:K36)/60))</f>
        <v>31</v>
      </c>
      <c r="K41" s="405" t="n">
        <f aca="false">SUM(K9:K36)+(INT(SUM(L9:L36)/60))</f>
        <v>0</v>
      </c>
      <c r="L41" s="405" t="n">
        <f aca="false">SUM(L9:L36)+(INT(SUM(M9:M36)/60))</f>
        <v>0</v>
      </c>
      <c r="M41" s="405" t="n">
        <f aca="false">SUM(M9:M36)+(INT(SUM(N9:N36)/60))</f>
        <v>0</v>
      </c>
      <c r="N41" s="405" t="n">
        <f aca="false">SUM(N9:N36)+(INT(SUM(O9:O36)/60))</f>
        <v>0</v>
      </c>
      <c r="O41" s="405" t="n">
        <f aca="false">SUM(O9:O36)+(INT(SUM(P9:P36)/60))</f>
        <v>7</v>
      </c>
      <c r="P41" s="405" t="n">
        <f aca="false">SUM(P9:P36)+(INT(SUM(Q9:Q36)/60))</f>
        <v>1755</v>
      </c>
      <c r="Q41" s="406" t="n">
        <f aca="false">(SUM(Q9:Q36))</f>
        <v>103450</v>
      </c>
      <c r="R41" s="406" t="n">
        <f aca="false">(SUM(R9:R36))</f>
        <v>99349</v>
      </c>
      <c r="S41" s="406" t="n">
        <f aca="false">(SUM(S9:S36))</f>
        <v>98887</v>
      </c>
      <c r="T41" s="406" t="n">
        <v>97577.24</v>
      </c>
      <c r="U41" s="407" t="n">
        <f aca="false">(SUM(U9:U36))</f>
        <v>100379</v>
      </c>
      <c r="V41" s="408" t="n">
        <f aca="false">AVERAGE(V9:V36)</f>
        <v>45.25</v>
      </c>
      <c r="W41" s="406" t="n">
        <f aca="false">(SUM(W9:W36))</f>
        <v>0</v>
      </c>
      <c r="X41" s="406" t="n">
        <f aca="false">(AVERAGE(X9:X37))</f>
        <v>45.4285714285714</v>
      </c>
      <c r="Y41" s="408" t="n">
        <f aca="false">SUM(Y9:Y36)</f>
        <v>624</v>
      </c>
      <c r="Z41" s="406" t="n">
        <f aca="false">(AVERAGE(Z9:Z36))</f>
        <v>63.5357142857143</v>
      </c>
      <c r="AA41" s="408" t="n">
        <f aca="false">SUM(AA9:AA36)</f>
        <v>0</v>
      </c>
      <c r="AB41" s="409" t="n">
        <f aca="false">U41-(T41+AX41)</f>
        <v>2801.75999999999</v>
      </c>
      <c r="AC41" s="406" t="n">
        <f aca="false">(SUM($AC$9:$AC$36))</f>
        <v>-1511</v>
      </c>
      <c r="AD41" s="406" t="n">
        <f aca="false">AVERAGE(AD9:AD36)</f>
        <v>153.821428571429</v>
      </c>
      <c r="AE41" s="410" t="n">
        <f aca="false">AVERAGE(AE9:AE36)</f>
        <v>0.971274528856371</v>
      </c>
      <c r="AF41" s="411" t="n">
        <f aca="false">AVERAGE(AF9:AF36)</f>
        <v>153.943452380952</v>
      </c>
      <c r="AG41" s="410" t="n">
        <f aca="false">T41/Q41</f>
        <v>0.943230932817786</v>
      </c>
      <c r="AH41" s="410" t="e">
        <f aca="false">AVERAGE(AH9:AH37)</f>
        <v>#DIV/0!</v>
      </c>
      <c r="AI41" s="410" t="n">
        <f aca="false">AVERAGE(AI9:AI36)</f>
        <v>0.969049353873766</v>
      </c>
      <c r="AJ41" s="412" t="n">
        <f aca="false">SUM(AJ9:AJ36)</f>
        <v>297.562</v>
      </c>
      <c r="AK41" s="412" t="n">
        <f aca="false">SUM(AK9:AK36)/MAX(1,COUNT(AK9:AK36)-COUNTIF(AK9:AK36,0))</f>
        <v>169.246785714286</v>
      </c>
      <c r="AL41" s="412" t="n">
        <f aca="false">SUM(AL9:AL36)</f>
        <v>50323.87516</v>
      </c>
      <c r="AM41" s="412" t="n">
        <f aca="false">SUM(AM9:AM36)</f>
        <v>851.943</v>
      </c>
      <c r="AN41" s="412" t="n">
        <f aca="false">SUM(AN9:AN36)/MAX(1,COUNT(AN9:AN36)-COUNTIF(AN9:AN36,0))</f>
        <v>937.9913</v>
      </c>
      <c r="AO41" s="413" t="n">
        <f aca="false">SUM(AO9:AO36)</f>
        <v>799100.039542</v>
      </c>
      <c r="AP41" s="414" t="n">
        <f aca="false">((AJ41*AK41)+(AM41*AN41))/(T41*1000)*1000000</f>
        <v>8705.68315056476</v>
      </c>
      <c r="AQ41" s="415"/>
      <c r="AR41" s="416" t="n">
        <f aca="false">SUM(AR9:AR36)</f>
        <v>0</v>
      </c>
      <c r="AS41" s="416" t="n">
        <f aca="false">SUM(AS9:AS36)</f>
        <v>0</v>
      </c>
      <c r="AT41" s="416" t="n">
        <f aca="false">SUM(AT9:AT36)</f>
        <v>21</v>
      </c>
      <c r="AU41" s="416" t="n">
        <f aca="false">SUM(AU9:AU36)</f>
        <v>65</v>
      </c>
      <c r="AV41" s="416" t="n">
        <f aca="false">SUM(AV9:AV36)</f>
        <v>119</v>
      </c>
      <c r="AW41" s="416" t="n">
        <f aca="false">SUM(AW9:AW36)</f>
        <v>39689</v>
      </c>
      <c r="AX41" s="416" t="n">
        <f aca="false">SUM(AX9:AX36)</f>
        <v>0</v>
      </c>
      <c r="AZ41" s="417"/>
      <c r="BA41" s="417"/>
      <c r="BB41" s="417"/>
      <c r="BC41" s="5" t="n">
        <f aca="false">(BA41-AZ41)</f>
        <v>0</v>
      </c>
      <c r="BD41" s="418" t="n">
        <f aca="false">AP41</f>
        <v>8705.68315056476</v>
      </c>
      <c r="BE41" s="419"/>
      <c r="BF41" s="420" t="n">
        <f aca="false">SUM(BF9:BF36)</f>
        <v>55.2</v>
      </c>
      <c r="BG41" s="420" t="n">
        <f aca="false">SUM(BG9:BG36)</f>
        <v>53.57</v>
      </c>
      <c r="BH41" s="420" t="n">
        <f aca="false">SUM(BH9:BH36)</f>
        <v>885.54</v>
      </c>
      <c r="BI41" s="420" t="n">
        <f aca="false">SUM(BI9:BI36)</f>
        <v>804.9</v>
      </c>
      <c r="BJ41" s="420" t="n">
        <f aca="false">SUM(BJ9:BJ36)</f>
        <v>649.81</v>
      </c>
      <c r="BK41" s="420" t="n">
        <f aca="false">SUM(BK9:BK36)</f>
        <v>816.68</v>
      </c>
      <c r="BL41" s="420" t="n">
        <f aca="false">AVERAGE(BL9:BL36)</f>
        <v>995.838571428572</v>
      </c>
      <c r="BM41" s="420" t="n">
        <f aca="false">AVERAGE(BM9:BM36)</f>
        <v>50.0242857142857</v>
      </c>
      <c r="BN41" s="420" t="n">
        <f aca="false">AVERAGE(BN9:BN36)</f>
        <v>0.920310714285714</v>
      </c>
      <c r="BO41" s="420" t="n">
        <f aca="false">AVERAGE(BO9:BO36)</f>
        <v>90.2221428571429</v>
      </c>
      <c r="BP41" s="420" t="n">
        <f aca="false">AVERAGE(BP9:BP36)</f>
        <v>85.4967857142857</v>
      </c>
      <c r="BR41" s="5" t="n">
        <f aca="false">AVERAGE(BR9:BR36)</f>
        <v>12559.2857142857</v>
      </c>
      <c r="BS41" s="5" t="n">
        <f aca="false">AVERAGE(BS9:BS36)</f>
        <v>12353.5714285714</v>
      </c>
      <c r="BU41" s="421" t="n">
        <f aca="false">(SUM(BU9:BU36))</f>
        <v>108.77</v>
      </c>
      <c r="BV41" s="422" t="n">
        <f aca="false">(SUM(BV9:BV36))</f>
        <v>672</v>
      </c>
      <c r="BW41" s="422" t="n">
        <f aca="false">(SUM(BW9:BW36))</f>
        <v>657.43</v>
      </c>
      <c r="BX41" s="423" t="n">
        <f aca="false">(SUM(BX9:BX36))</f>
        <v>488.866</v>
      </c>
      <c r="BY41" s="424" t="n">
        <f aca="false">(SUM(BY9:BY36))</f>
        <v>175.956</v>
      </c>
    </row>
    <row r="42" customFormat="false" ht="15.75" hidden="false" customHeight="false" outlineLevel="0" collapsed="false">
      <c r="A42" s="425"/>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433"/>
      <c r="AX42" s="402" t="s">
        <v>166</v>
      </c>
      <c r="AZ42" s="434" t="n">
        <f aca="false">SUM(AZ9:AZ36)</f>
        <v>30469</v>
      </c>
      <c r="BA42" s="434" t="n">
        <f aca="false">SUM(BA9:BA36)</f>
        <v>30149</v>
      </c>
      <c r="BB42" s="434" t="n">
        <f aca="false">SUM(BB9:BB36)</f>
        <v>39821</v>
      </c>
      <c r="BC42" s="5" t="n">
        <f aca="false">(BA42-AZ42)</f>
        <v>-320</v>
      </c>
      <c r="BD42" s="435" t="str">
        <f aca="false">AP42</f>
        <v>Avg.</v>
      </c>
      <c r="BE42" s="436"/>
      <c r="BW42" s="437" t="n">
        <f aca="false">(BV41+BW41)/2</f>
        <v>664.715</v>
      </c>
    </row>
    <row r="43" customFormat="false" ht="15.75" hidden="false" customHeight="false" outlineLevel="0" collapsed="false">
      <c r="B43" s="438"/>
      <c r="C43" s="438"/>
      <c r="D43" s="438"/>
      <c r="E43" s="438"/>
      <c r="F43" s="438"/>
      <c r="G43" s="438"/>
      <c r="H43" s="438"/>
      <c r="I43" s="438"/>
      <c r="J43" s="438"/>
      <c r="K43" s="438"/>
      <c r="L43" s="438"/>
      <c r="M43" s="438"/>
      <c r="N43" s="438"/>
      <c r="O43" s="438"/>
      <c r="P43" s="438"/>
      <c r="Q43" s="438"/>
      <c r="R43" s="438"/>
      <c r="S43" s="438"/>
      <c r="T43" s="438"/>
      <c r="U43" s="438"/>
      <c r="V43" s="438"/>
      <c r="W43" s="438"/>
      <c r="X43" s="438"/>
      <c r="Y43" s="438"/>
      <c r="Z43" s="438"/>
      <c r="AA43" s="438"/>
      <c r="AB43" s="438"/>
      <c r="AC43" s="438"/>
      <c r="AD43" s="438"/>
      <c r="AE43" s="438"/>
      <c r="AF43" s="438"/>
      <c r="AG43" s="438"/>
      <c r="AH43" s="438"/>
      <c r="AI43" s="438"/>
      <c r="AJ43" s="438"/>
      <c r="AK43" s="438"/>
      <c r="AL43" s="439"/>
      <c r="AP43" s="186"/>
      <c r="AY43" s="440"/>
      <c r="AZ43" s="441"/>
      <c r="BA43" s="441"/>
      <c r="BB43" s="441"/>
      <c r="BC43" s="5" t="n">
        <f aca="false">AVERAGE(BC28:BC32)</f>
        <v>24.8</v>
      </c>
    </row>
    <row r="44" customFormat="false" ht="60.75" hidden="false" customHeight="true" outlineLevel="0" collapsed="false">
      <c r="B44" s="442" t="s">
        <v>167</v>
      </c>
      <c r="C44" s="443" t="s">
        <v>168</v>
      </c>
      <c r="D44" s="442" t="s">
        <v>169</v>
      </c>
      <c r="E44" s="442" t="s">
        <v>170</v>
      </c>
      <c r="F44" s="442"/>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7" t="s">
        <v>27</v>
      </c>
      <c r="AC44" s="448" t="s">
        <v>144</v>
      </c>
      <c r="AD44" s="449" t="s">
        <v>29</v>
      </c>
      <c r="AE44" s="449" t="s">
        <v>30</v>
      </c>
      <c r="AF44" s="449" t="s">
        <v>181</v>
      </c>
      <c r="AG44" s="450"/>
      <c r="AH44" s="450"/>
      <c r="AI44" s="451" t="s">
        <v>34</v>
      </c>
      <c r="AJ44" s="446" t="s">
        <v>182</v>
      </c>
      <c r="AK44" s="452" t="s">
        <v>145</v>
      </c>
      <c r="AL44" s="452"/>
      <c r="AM44" s="446" t="s">
        <v>183</v>
      </c>
      <c r="AN44" s="452" t="s">
        <v>184</v>
      </c>
      <c r="AO44" s="452"/>
      <c r="AP44" s="451" t="s">
        <v>185</v>
      </c>
      <c r="AQ44" s="453"/>
      <c r="AY44" s="440"/>
      <c r="AZ44" s="441"/>
      <c r="BA44" s="441"/>
      <c r="BB44" s="441"/>
      <c r="BC44" s="194" t="n">
        <f aca="false">AVERAGE(BC28:BC31)</f>
        <v>25.75</v>
      </c>
    </row>
    <row r="45" customFormat="false" ht="15.75" hidden="false" customHeight="false" outlineLevel="0" collapsed="false">
      <c r="B45" s="454" t="s">
        <v>91</v>
      </c>
      <c r="C45" s="455" t="n">
        <f aca="false">IF(C6=0,"no data",AVERAGE(C6:C12))</f>
        <v>61.4371428571429</v>
      </c>
      <c r="D45" s="456" t="n">
        <f aca="false">IF(D6=0,"no data",AVERAGE(D6:D12))</f>
        <v>0.732614285714286</v>
      </c>
      <c r="E45" s="455" t="n">
        <f aca="false">IF(E6=0,"no data",AVERAGE(E6:E12))</f>
        <v>70.4285714285714</v>
      </c>
      <c r="F45" s="455" t="n">
        <f aca="false">IF(F6=0,"no data",AVERAGE(F6:F12))</f>
        <v>53.1428571428572</v>
      </c>
      <c r="G45" s="457" t="n">
        <f aca="false">SUM(G6:G12)+INT(SUM(H6:H12)/60)</f>
        <v>168</v>
      </c>
      <c r="H45" s="458" t="n">
        <f aca="false">SUM(H6:H12)-INT(SUM(H6:H12)/60)*60</f>
        <v>0</v>
      </c>
      <c r="I45" s="458" t="n">
        <f aca="false">SUM(I6:I12)+INT(SUM(J6:J12)/60)</f>
        <v>168</v>
      </c>
      <c r="J45" s="458" t="n">
        <f aca="false">SUM(J6:J12)-INT(SUM(J6:J12)/60)*60</f>
        <v>0</v>
      </c>
      <c r="K45" s="458" t="n">
        <f aca="false">SUM(K6:K12)+INT(SUM(L6:L12)/60)</f>
        <v>0</v>
      </c>
      <c r="L45" s="458" t="n">
        <f aca="false">SUM(L6:L12)-INT(SUM(L6:L12)/60)*60</f>
        <v>0</v>
      </c>
      <c r="M45" s="458" t="n">
        <f aca="false">SUM(M6:M12)+INT(SUM(N6:N12)/60)</f>
        <v>0</v>
      </c>
      <c r="N45" s="458" t="n">
        <f aca="false">SUM(N6:N12)-INT(SUM(N6:N12)/60)*60</f>
        <v>0</v>
      </c>
      <c r="O45" s="458" t="n">
        <f aca="false">SUM(O6:O12)+INT(SUM(P6:P12)/60)</f>
        <v>0</v>
      </c>
      <c r="P45" s="458" t="n">
        <f aca="false">SUM(P6:P12)-INT(SUM(P6:P12)/60)*60</f>
        <v>0</v>
      </c>
      <c r="Q45" s="459" t="n">
        <f aca="false">IF(Q6=0,"no data", AVERAGE(Q6:Q12))</f>
        <v>3714.57142857143</v>
      </c>
      <c r="R45" s="459" t="n">
        <f aca="false">IF(R6=0,"no data", AVERAGE(R6:R12))</f>
        <v>3477.92857142857</v>
      </c>
      <c r="S45" s="459" t="n">
        <f aca="false">IF(S6=0,"no data", AVERAGE(S6:S12))</f>
        <v>3472.21428571429</v>
      </c>
      <c r="T45" s="459" t="n">
        <f aca="false">IF(T6=0,"no data", AVERAGE(T6:T12))</f>
        <v>3416.28571428571</v>
      </c>
      <c r="U45" s="459" t="n">
        <f aca="false">IF(U6=0,"no data", AVERAGE(U6:U12))</f>
        <v>3521.85714285714</v>
      </c>
      <c r="V45" s="460" t="n">
        <f aca="false">IF(V6=0,"no data", AVERAGE(V6:V12))</f>
        <v>45.2857142857143</v>
      </c>
      <c r="W45" s="461" t="e">
        <f aca="false">IF(AND(W6=0,W7=0,W8=0,W9=0,W10=0,#REF!= 0,W12=0),"No outage",SUM(W6:W12))</f>
        <v>#REF!</v>
      </c>
      <c r="X45" s="461" t="n">
        <f aca="false">IF(X6=0,"no data", AVERAGE(X6:X12))</f>
        <v>44</v>
      </c>
      <c r="Y45" s="461" t="e">
        <f aca="false">IF(AND(Y6=0,Y7=0,Y8=0,Y9=0,Y10=0,#REF!= 0,Y12=0),"No outage",SUM(Y6:Y12))</f>
        <v>#REF!</v>
      </c>
      <c r="Z45" s="461" t="n">
        <f aca="false">IF(AND(Z6=0,Z7=0,Z8=0,Z9=0,Z10=0, Z11=0,Z12=0),"No outage",SUM(Z6:Z12))</f>
        <v>444</v>
      </c>
      <c r="AA45" s="461" t="str">
        <f aca="false">IF(Y6=0,"no data", AVERAGE(AA6:AA12))</f>
        <v>no data</v>
      </c>
      <c r="AB45" s="462" t="str">
        <f aca="false">IF(Y6=0,"no data", SUM(AB6:AB12))</f>
        <v>no data</v>
      </c>
      <c r="AC45" s="462" t="n">
        <f aca="false">IF(AC6=0,"no data", SUM(AC6:AC12))</f>
        <v>-391.5</v>
      </c>
      <c r="AD45" s="460" t="n">
        <f aca="false">IF(AD6=0,"no data", AVERAGE(AD6:AD12))</f>
        <v>150.428571428571</v>
      </c>
      <c r="AE45" s="463" t="n">
        <f aca="false">IF(AE6=0,"no data", AVERAGE(AE6:AE12))</f>
        <v>0.97561916578549</v>
      </c>
      <c r="AF45" s="461" t="n">
        <f aca="false">IF(AF6=0,"no data", AVERAGE(AF6:AF12))</f>
        <v>154.77380952381</v>
      </c>
      <c r="AG45" s="463" t="n">
        <f aca="false">IF(AG6=0,"no data", AVERAGE(AG6:AG12))</f>
        <v>0.919694385495041</v>
      </c>
      <c r="AH45" s="463" t="n">
        <f aca="false">IF(AH6=0,"no data", AVERAGE(AH6:AH12))</f>
        <v>1</v>
      </c>
      <c r="AI45" s="463" t="n">
        <f aca="false">IF(AI6=0,"no data", AVERAGE(AI6:AI12))</f>
        <v>0.958376470001329</v>
      </c>
      <c r="AJ45" s="461" t="n">
        <f aca="false">IF(AJ6=0,"no data", SUM(AJ6:AJ12))</f>
        <v>79.74</v>
      </c>
      <c r="AK45" s="461" t="n">
        <f aca="false">IF(AK6=0,"no data", AVERAGE(AK6:AK12))</f>
        <v>174.56</v>
      </c>
      <c r="AL45" s="461"/>
      <c r="AM45" s="461" t="n">
        <f aca="false">IF(AM6=0,"no data", SUM(AM6:AM12))</f>
        <v>206.415</v>
      </c>
      <c r="AN45" s="461" t="n">
        <f aca="false">IF(AN6=0,"no data", AVERAGE(AN6:AN12))</f>
        <v>938.714285714286</v>
      </c>
      <c r="AO45" s="461"/>
      <c r="AP45" s="461" t="n">
        <f aca="false">IF(AP6=0,"no data", AVERAGE(AP6:AP12))</f>
        <v>8682.98939890239</v>
      </c>
      <c r="AQ45" s="464"/>
      <c r="AY45" s="440"/>
      <c r="AZ45" s="441"/>
      <c r="BA45" s="441"/>
      <c r="BB45" s="441"/>
    </row>
    <row r="46" customFormat="false" ht="15.75" hidden="false" customHeight="false" outlineLevel="0" collapsed="false">
      <c r="B46" s="454" t="s">
        <v>92</v>
      </c>
      <c r="C46" s="465" t="n">
        <f aca="false">IF(C13=0,"no data", AVERAGE(C13:C19))</f>
        <v>60.3142857142857</v>
      </c>
      <c r="D46" s="466" t="n">
        <f aca="false">IF(D13=0,"no data", AVERAGE(D13:D19))</f>
        <v>0.598285714285714</v>
      </c>
      <c r="E46" s="465" t="n">
        <f aca="false">IF(E13=0,"no data", AVERAGE(E13:E19))</f>
        <v>73</v>
      </c>
      <c r="F46" s="465" t="n">
        <f aca="false">IF(F13=0,"no data", AVERAGE(F13:F19))</f>
        <v>49.5714285714286</v>
      </c>
      <c r="G46" s="457" t="n">
        <f aca="false">SUM(G13:G19)+INT(SUM(H13:H19)/60)</f>
        <v>168</v>
      </c>
      <c r="H46" s="458" t="n">
        <f aca="false">SUM(H13:H19)-INT(SUM(I13:I19)/60)</f>
        <v>-2</v>
      </c>
      <c r="I46" s="458" t="n">
        <f aca="false">SUM(I13:I19)+INT(SUM(J13:J19)/60)</f>
        <v>156</v>
      </c>
      <c r="J46" s="458" t="n">
        <f aca="false">SUM(J13:J19)-INT(SUM(K13:K19)/60)*60</f>
        <v>31</v>
      </c>
      <c r="K46" s="458" t="n">
        <f aca="false">SUM(K13:K19)+INT(SUM(L13:L19)/60)</f>
        <v>0</v>
      </c>
      <c r="L46" s="458" t="n">
        <f aca="false">SUM(L13:L19)-INT(SUM(M13:M19)/60)*60</f>
        <v>0</v>
      </c>
      <c r="M46" s="458" t="n">
        <f aca="false">SUM(M13:M19)+INT(SUM(N13:N19)/60)</f>
        <v>0</v>
      </c>
      <c r="N46" s="458" t="n">
        <f aca="false">SUM(N13:N19)-INT(SUM(O13:O19)/60)*60</f>
        <v>0</v>
      </c>
      <c r="O46" s="458" t="n">
        <f aca="false">SUM(O13:O19)+INT(SUM(P13:P19)/60)</f>
        <v>6</v>
      </c>
      <c r="P46" s="458" t="n">
        <f aca="false">SUM(P7:P13)-INT(SUM(P13:P19)/60)*60</f>
        <v>31</v>
      </c>
      <c r="Q46" s="459" t="n">
        <f aca="false">IF(Q13=0,"no data", AVERAGE(Q13:Q19))</f>
        <v>3711</v>
      </c>
      <c r="R46" s="459" t="n">
        <f aca="false">IF(R13=0,"no data", AVERAGE(R13:R19))</f>
        <v>3486.14285714286</v>
      </c>
      <c r="S46" s="459" t="n">
        <f aca="false">IF(S13=0,"no data", AVERAGE(S13:S19))</f>
        <v>3457.42857142857</v>
      </c>
      <c r="T46" s="459" t="n">
        <f aca="false">IF(T13=0,"no data", SUM(T13:T19))</f>
        <v>23834</v>
      </c>
      <c r="U46" s="459" t="n">
        <f aca="false">IF(U13=0,"no data", SUM(U13:U19))</f>
        <v>24570</v>
      </c>
      <c r="V46" s="459" t="n">
        <f aca="false">IF(V13=0,"no data", AVERAGE(V13:V19))</f>
        <v>45.1428571428571</v>
      </c>
      <c r="W46" s="461" t="str">
        <f aca="false">IF(AND(W13=0,W14=0,W15=0,W16=0,W17=0,W18=0,W19=0),"No outage",SUM(W13:W19))</f>
        <v>No outage</v>
      </c>
      <c r="X46" s="461" t="n">
        <f aca="false">IF(AND(X13=0,X14=0,X15=0,X16=0,X17=0,X18=0,X19=0),"No outage",SUM(X13:X19))</f>
        <v>328</v>
      </c>
      <c r="Y46" s="459" t="n">
        <f aca="false">IF(Y13=0,"no data", AVERAGE(Y13:Y19))</f>
        <v>89.1428571428571</v>
      </c>
      <c r="Z46" s="461" t="n">
        <f aca="false">IF(AND(Z13=0,Z14=0,Z15=0,Z16=0,Z17=0,Z18=0,Z19=0),"No outage",SUM(Z13:Z19))</f>
        <v>448</v>
      </c>
      <c r="AA46" s="459" t="str">
        <f aca="false">IF(AA13=0,"no data", AVERAGE(AA13:AA19))</f>
        <v>no data</v>
      </c>
      <c r="AB46" s="459" t="n">
        <f aca="false">IF(AB13=0,"no data", SUM(AB13:AB19))</f>
        <v>736</v>
      </c>
      <c r="AC46" s="459" t="n">
        <f aca="false">IF(AC13=0,"no data", SUM(AC13:AC19))</f>
        <v>-368</v>
      </c>
      <c r="AD46" s="459" t="n">
        <f aca="false">IF(AD13=0,"no data", AVERAGE(AD13:AD19))</f>
        <v>154.714285714286</v>
      </c>
      <c r="AE46" s="463" t="n">
        <f aca="false">IF(AE13=0,"no data", AVERAGE(AE13:AE19))</f>
        <v>0.945801046570635</v>
      </c>
      <c r="AF46" s="459" t="n">
        <f aca="false">IF(AF13=0,"no data", AVERAGE(AF13:AF19))</f>
        <v>154.625</v>
      </c>
      <c r="AG46" s="463" t="n">
        <f aca="false">IF(AG13=0,"no data", AVERAGE(AG13:AG19))</f>
        <v>0.91759774981105</v>
      </c>
      <c r="AH46" s="463" t="n">
        <f aca="false">IF(AH13=0,"no data", AVERAGE(AH13:AH19))</f>
        <v>0.982080200501253</v>
      </c>
      <c r="AI46" s="463" t="n">
        <f aca="false">IF(AI13=0,"no data", AVERAGE(AI13:AI19))</f>
        <v>0.941757877709653</v>
      </c>
      <c r="AJ46" s="467" t="n">
        <f aca="false">IF(AJ13=0,"no data",SUM(AJ13:AJ19))</f>
        <v>70.621</v>
      </c>
      <c r="AK46" s="468" t="n">
        <f aca="false">IF(AK13=0,"no data", AVERAGE(AK13:AK19))</f>
        <v>173.771428571429</v>
      </c>
      <c r="AL46" s="468"/>
      <c r="AM46" s="461" t="n">
        <f aca="false">IF(AM13=0,"no data", SUM(AM13:AM19))</f>
        <v>207.793</v>
      </c>
      <c r="AN46" s="467" t="n">
        <f aca="false">IF(AN13=0,"no data",AVERAGE(AN13:AN19))</f>
        <v>937.857142857143</v>
      </c>
      <c r="AO46" s="467"/>
      <c r="AP46" s="461" t="n">
        <f aca="false">IF(AP13=0,"no data", AVERAGE(AP13:AP19))</f>
        <v>8694.5584081354</v>
      </c>
      <c r="AQ46" s="464"/>
      <c r="AY46" s="440"/>
      <c r="BA46" s="441"/>
    </row>
    <row r="47" customFormat="false" ht="15.75" hidden="false" customHeight="false" outlineLevel="0" collapsed="false">
      <c r="A47" s="441"/>
      <c r="B47" s="454" t="s">
        <v>93</v>
      </c>
      <c r="C47" s="461" t="n">
        <f aca="false">IF(C20=0,"no data", AVERAGE(C20:C26))</f>
        <v>67.8542857142857</v>
      </c>
      <c r="D47" s="469" t="n">
        <f aca="false">IF(D20=0,"no data", AVERAGE(D20:D26))</f>
        <v>0.6048</v>
      </c>
      <c r="E47" s="461" t="n">
        <f aca="false">IF(E20=0,"no data", AVERAGE(E20:E26))</f>
        <v>79.4285714285714</v>
      </c>
      <c r="F47" s="461" t="n">
        <f aca="false">IF(F20=0,"no data", AVERAGE(F20:F26))</f>
        <v>57.7142857142857</v>
      </c>
      <c r="G47" s="458" t="n">
        <f aca="false">SUM(G20:G26)+INT(SUM(H20:H26)/60)</f>
        <v>168</v>
      </c>
      <c r="H47" s="458" t="n">
        <f aca="false">SUM(H20:H26)-INT(SUM(H26:H26)/60)*60</f>
        <v>0</v>
      </c>
      <c r="I47" s="458" t="n">
        <f aca="false">SUM(I20:I26)+INT(SUM(J20:J26)/60)</f>
        <v>168</v>
      </c>
      <c r="J47" s="458" t="n">
        <f aca="false">SUM(J20:J26)-INT(SUM(J20:J26)/60)*60</f>
        <v>0</v>
      </c>
      <c r="K47" s="458" t="n">
        <f aca="false">SUM(K20:K26)+INT(SUM(L20:L26)/60)</f>
        <v>0</v>
      </c>
      <c r="L47" s="458" t="n">
        <f aca="false">SUM(L20:L26)-INT(SUM(L20:L26)/60)*60</f>
        <v>0</v>
      </c>
      <c r="M47" s="458" t="n">
        <f aca="false">SUM(M20:M26)+INT(SUM(N20:N26)/60)</f>
        <v>0</v>
      </c>
      <c r="N47" s="458" t="n">
        <f aca="false">SUM(N20:N26)-INT(SUM(N20:N26)/60)*60</f>
        <v>0</v>
      </c>
      <c r="O47" s="458" t="n">
        <f aca="false">SUM(O20:O26)+INT(SUM(P20:P26)/60)</f>
        <v>0</v>
      </c>
      <c r="P47" s="458" t="n">
        <f aca="false">SUM(P20:P26)-INT(SUM(P20:P26)/60)*60</f>
        <v>0</v>
      </c>
      <c r="Q47" s="459" t="n">
        <f aca="false">IF(Q20=0,"no data", AVERAGE(Q20:Q26))</f>
        <v>3685.71428571429</v>
      </c>
      <c r="R47" s="459" t="n">
        <f aca="false">IF(R20=0,"no data", AVERAGE(R20:R26))</f>
        <v>3575</v>
      </c>
      <c r="S47" s="459" t="n">
        <f aca="false">IF(S20=0,"no data", AVERAGE(S20:S26))</f>
        <v>3543.42857142857</v>
      </c>
      <c r="T47" s="460" t="n">
        <f aca="false">IF(T20=0,"no data", SUM(T20:T26))</f>
        <v>24441</v>
      </c>
      <c r="U47" s="460" t="n">
        <f aca="false">IF(U20=0,"no data", SUM(U20:U26))</f>
        <v>25189</v>
      </c>
      <c r="V47" s="460" t="n">
        <f aca="false">IF(V20=0,"no data", AVERAGE(V20:V26))</f>
        <v>45.4285714285714</v>
      </c>
      <c r="W47" s="461" t="str">
        <f aca="false">IF(AND(W20=0,W21=0,W22=0,W23=0,W24=0,W25=0,W26=0),"No outage",SUM(W20:W26))</f>
        <v>No outage</v>
      </c>
      <c r="X47" s="461" t="n">
        <f aca="false">IF(AND(X20=0,X21=0,X22=0,X23=0,X24=0,X25=0,X26=0),"No outage",SUM(X20:X26))</f>
        <v>317</v>
      </c>
      <c r="Y47" s="460" t="str">
        <f aca="false">IF(Y20=0,"no data", AVERAGE(Y20:Y26))</f>
        <v>no data</v>
      </c>
      <c r="Z47" s="461" t="n">
        <f aca="false">IF(AND(Z20=0,Z21=0,Z22=0,Z23=0,Z24=0,Z25=0,Z26=0),"No outage",SUM(Z20:Z26))</f>
        <v>446</v>
      </c>
      <c r="AA47" s="461" t="str">
        <f aca="false">IF(AA20=0,"no data", AVERAGE(AA20:AA26))</f>
        <v>no data</v>
      </c>
      <c r="AB47" s="461" t="n">
        <f aca="false">IF(AB20=0,"no data", SUM(AB20:AB26))</f>
        <v>748</v>
      </c>
      <c r="AC47" s="460" t="n">
        <f aca="false">IF(AC20=0,"no data", SUM(AC20:AC26))</f>
        <v>-363</v>
      </c>
      <c r="AD47" s="461" t="n">
        <f aca="false">IF(AD20=0,"no data", AVERAGE(AD20:AD26))</f>
        <v>153.428571428571</v>
      </c>
      <c r="AE47" s="463" t="n">
        <f aca="false">IF(AE20=0,"no data", AVERAGE(AE20:AE26))</f>
        <v>0.977224728275148</v>
      </c>
      <c r="AF47" s="461" t="n">
        <f aca="false">IF(AF20=0,"no data", AVERAGE(AF20:AF26))</f>
        <v>153.571428571429</v>
      </c>
      <c r="AG47" s="463" t="n">
        <f aca="false">IF(AG20=0,"no data", AVERAGE(AG20:AG26))</f>
        <v>0.947342604225298</v>
      </c>
      <c r="AH47" s="463" t="n">
        <f aca="false">IF(AH20=0,"no data", AVERAGE(AH20:AH26))</f>
        <v>1</v>
      </c>
      <c r="AI47" s="463" t="n">
        <f aca="false">IF(AI20=0,"no data", AVERAGE(AI20:AI26))</f>
        <v>0.970434386132907</v>
      </c>
      <c r="AJ47" s="461" t="n">
        <f aca="false">IF(AJ20=0,"no data", SUM(AJ20:AJ26))</f>
        <v>75.556</v>
      </c>
      <c r="AK47" s="461" t="n">
        <f aca="false">IF(AK20=0,"no data", AVERAGE(AK20:AK26))</f>
        <v>170.871428571429</v>
      </c>
      <c r="AL47" s="461"/>
      <c r="AM47" s="461" t="n">
        <f aca="false">IF(AM20=0,"no data", SUM(AM20:AM26))</f>
        <v>213.031</v>
      </c>
      <c r="AN47" s="461" t="n">
        <f aca="false">IF(AN20=0,"no data", AVERAGE(AN20:AN26))</f>
        <v>939.142857142857</v>
      </c>
      <c r="AO47" s="461"/>
      <c r="AP47" s="461" t="n">
        <f aca="false">IF(AP20=0,"no data", AVERAGE(AP20:AP26))</f>
        <v>8713.90994840152</v>
      </c>
      <c r="AQ47" s="464"/>
      <c r="AR47" s="441"/>
      <c r="AS47" s="441"/>
      <c r="AT47" s="441"/>
      <c r="AU47" s="441"/>
      <c r="AV47" s="441"/>
      <c r="AW47" s="441"/>
      <c r="AX47" s="441"/>
      <c r="AY47" s="440"/>
      <c r="AZ47" s="441"/>
      <c r="BA47" s="441"/>
      <c r="BB47" s="441"/>
      <c r="BC47" s="441"/>
      <c r="BD47" s="441"/>
      <c r="BE47" s="441"/>
    </row>
    <row r="48" customFormat="false" ht="15.75" hidden="false" customHeight="false" outlineLevel="0" collapsed="false">
      <c r="B48" s="454" t="s">
        <v>94</v>
      </c>
      <c r="C48" s="461" t="n">
        <f aca="false">IF(C21=0,"no data", AVERAGE(C27:C33))</f>
        <v>67.7857142857143</v>
      </c>
      <c r="D48" s="469" t="n">
        <f aca="false">IF(D21=0,"no data", AVERAGE(D27:D33))</f>
        <v>0.530571428571429</v>
      </c>
      <c r="E48" s="461" t="n">
        <f aca="false">IF(E21=0,"no data", AVERAGE(E27:E33))</f>
        <v>80.8571428571429</v>
      </c>
      <c r="F48" s="461" t="n">
        <f aca="false">IF(F21=0,"no data", AVERAGE(F27:F33))</f>
        <v>56.5714285714286</v>
      </c>
      <c r="G48" s="458" t="n">
        <f aca="false">SUM(G27:G33)+INT(SUM(H27:H33)/60)</f>
        <v>168</v>
      </c>
      <c r="H48" s="458" t="n">
        <f aca="false">SUM(H27:H33)-INT(SUM(H27:H33)/60)*60</f>
        <v>0</v>
      </c>
      <c r="I48" s="458" t="n">
        <f aca="false">SUM(I27:I33)+INT(SUM(J27:J33)/60)</f>
        <v>168</v>
      </c>
      <c r="J48" s="458" t="n">
        <f aca="false">SUM(J27:J33)-INT(SUM(J27:J33)/60)*60</f>
        <v>0</v>
      </c>
      <c r="K48" s="458" t="n">
        <f aca="false">SUM(K27:K33)+INT(SUM(L27:L33)/60)</f>
        <v>0</v>
      </c>
      <c r="L48" s="458" t="n">
        <f aca="false">SUM(L27:L33)-INT(SUM(L27:L33)/60)*60</f>
        <v>0</v>
      </c>
      <c r="M48" s="458" t="n">
        <f aca="false">SUM(M27:M33)+INT(SUM(N27:N33)/60)</f>
        <v>0</v>
      </c>
      <c r="N48" s="458" t="n">
        <f aca="false">SUM(N27:N33)-INT(SUM(N27:N33)/60)*60</f>
        <v>0</v>
      </c>
      <c r="O48" s="458" t="n">
        <f aca="false">SUM(O27:O33)+INT(SUM(P27:P33)/60)</f>
        <v>0</v>
      </c>
      <c r="P48" s="458" t="n">
        <f aca="false">SUM(P27:P33)-INT(SUM(P27:P33)/60)*60</f>
        <v>0</v>
      </c>
      <c r="Q48" s="459" t="n">
        <f aca="false">IF(Q27=0,"no data", AVERAGE(Q27:Q33))</f>
        <v>3684.57142857143</v>
      </c>
      <c r="R48" s="459" t="n">
        <f aca="false">IF(R27=0,"no data", AVERAGE(R27:R33))</f>
        <v>3560.71428571429</v>
      </c>
      <c r="S48" s="459" t="n">
        <f aca="false">IF(S27=0,"no data", AVERAGE(S27:S33))</f>
        <v>3560.71428571429</v>
      </c>
      <c r="T48" s="459" t="n">
        <f aca="false">IF(T27=0,"no data", SUM(T27:T33))</f>
        <v>24543</v>
      </c>
      <c r="U48" s="459" t="n">
        <f aca="false">IF(U27=0,"no data", SUM(U27:U33))</f>
        <v>25298</v>
      </c>
      <c r="V48" s="460" t="n">
        <f aca="false">IF(V27=0,"no data", AVERAGE(V27:V33))</f>
        <v>44.5714285714286</v>
      </c>
      <c r="W48" s="461" t="str">
        <f aca="false">IF(AND(W27=0,W28=0,W29=0,W30=0,W31=0,W32=0,W33=0),"No outage",SUM(W27:W33))</f>
        <v>No outage</v>
      </c>
      <c r="X48" s="461" t="n">
        <f aca="false">IF(AND(X27=0,X28=0,X29=0,X30=0,X31=0,X32=0,X33=0),"No outage",SUM(X27:X33))</f>
        <v>317</v>
      </c>
      <c r="Y48" s="460" t="str">
        <f aca="false">IF(Y27=0,"no data", AVERAGE(Y27:Y33))</f>
        <v>no data</v>
      </c>
      <c r="Z48" s="461" t="n">
        <f aca="false">IF(AND(Z27=0,Z28=0,Z29=0,Z30=0,Z31=0,Z32=0,Z33=0),"No outage",SUM(Z27:Z33))</f>
        <v>441</v>
      </c>
      <c r="AA48" s="461" t="str">
        <f aca="false">IF(AA27=0,"no data", AVERAGE(AA27:AA33))</f>
        <v>no data</v>
      </c>
      <c r="AB48" s="459" t="n">
        <f aca="false">IF(AB27=0,"no data", SUM(AB27:AB33))</f>
        <v>755</v>
      </c>
      <c r="AC48" s="459" t="n">
        <f aca="false">IF(AC27=0,"no data", SUM(AC27:AC33))</f>
        <v>-382</v>
      </c>
      <c r="AD48" s="460" t="n">
        <f aca="false">IF(AD27=0,"no data", AVERAGE(AD27:AD33))</f>
        <v>153.571428571429</v>
      </c>
      <c r="AE48" s="469" t="n">
        <f aca="false">IF(AE27=0,"no data", AVERAGE(AE27:AE33))</f>
        <v>0.980569758665244</v>
      </c>
      <c r="AF48" s="461" t="n">
        <f aca="false">IF(AF27=0,"no data", AVERAGE(AF27:AF33))</f>
        <v>153.52380952381</v>
      </c>
      <c r="AG48" s="469" t="n">
        <f aca="false">IF(AG27=0,"no data", AVERAGE(AG27:AG33))</f>
        <v>0.95156946119599</v>
      </c>
      <c r="AH48" s="469" t="n">
        <f aca="false">IF(AH27=0,"no data", AVERAGE(AH27:AH33))</f>
        <v>1</v>
      </c>
      <c r="AI48" s="469" t="n">
        <f aca="false">IF(AI27=0,"no data", AVERAGE(AI27:AI33))</f>
        <v>0.983336370167418</v>
      </c>
      <c r="AJ48" s="459" t="n">
        <f aca="false">IF(AJ27=0,"no data", SUM(AJ27:AJ33))</f>
        <v>74.15</v>
      </c>
      <c r="AK48" s="461" t="n">
        <f aca="false">IF(AK27=0,"no data", AVERAGE(AK27:AK33))</f>
        <v>163.878571428571</v>
      </c>
      <c r="AL48" s="461"/>
      <c r="AM48" s="461" t="n">
        <f aca="false">IF(AM27=0,"no data", SUM(AM27:AM33))</f>
        <v>216.412</v>
      </c>
      <c r="AN48" s="461" t="n">
        <f aca="false">IF(AN27=0,"no data", AVERAGE(AN27:AN33))</f>
        <v>936.285714285714</v>
      </c>
      <c r="AO48" s="461"/>
      <c r="AP48" s="461" t="n">
        <f aca="false">IF(AP27=0,"no data", AVERAGE(AP27:AP33))</f>
        <v>8750.96738999073</v>
      </c>
      <c r="AQ48" s="464"/>
      <c r="AY48" s="440"/>
      <c r="BA48" s="441"/>
    </row>
    <row r="49" customFormat="false" ht="15.75" hidden="false" customHeight="false" outlineLevel="0" collapsed="false">
      <c r="B49" s="454" t="s">
        <v>95</v>
      </c>
      <c r="C49" s="461" t="n">
        <f aca="false">IF(C34=0,"no data", AVERAGE(C34:C40))</f>
        <v>70.1933333333333</v>
      </c>
      <c r="D49" s="461" t="n">
        <f aca="false">IF(D34=0,"no data", AVERAGE(D34:D40))</f>
        <v>0.556866666666667</v>
      </c>
      <c r="E49" s="461" t="n">
        <f aca="false">IF(E34=0,"no data", AVERAGE(E34:E40))</f>
        <v>82</v>
      </c>
      <c r="F49" s="461" t="n">
        <f aca="false">IF(F34=0,"no data", AVERAGE(F34:F40))</f>
        <v>58.3333333333333</v>
      </c>
      <c r="G49" s="458" t="n">
        <f aca="false">SUM(G34:G40)+INT(SUM(H34:H40)/60)</f>
        <v>72</v>
      </c>
      <c r="H49" s="458" t="n">
        <f aca="false">SUM(H34:H40)-INT(SUM(H34:H40)/60)*60</f>
        <v>0</v>
      </c>
      <c r="I49" s="458" t="n">
        <f aca="false">SUM(I34:I40)+INT(SUM(J34:J40)/60)</f>
        <v>72</v>
      </c>
      <c r="J49" s="458" t="n">
        <f aca="false">SUM(J34:J40)-INT(SUM(J34:J40)/60)*60</f>
        <v>0</v>
      </c>
      <c r="K49" s="458" t="n">
        <f aca="false">SUM(K34:K40)+INT(SUM(L34:L40)/60)</f>
        <v>0</v>
      </c>
      <c r="L49" s="458" t="n">
        <f aca="false">SUM(L34:L40)-INT(SUM(L34:L40)/60)*60</f>
        <v>0</v>
      </c>
      <c r="M49" s="458" t="n">
        <f aca="false">SUM(M34:M40)+INT(SUM(N34:N40)/60)</f>
        <v>0</v>
      </c>
      <c r="N49" s="458" t="n">
        <f aca="false">SUM(N34:N40)-INT(SUM(N34:N40)/60)*60</f>
        <v>0</v>
      </c>
      <c r="O49" s="458" t="n">
        <f aca="false">SUM(O34:O40)+INT(SUM(P34:P40)/60)</f>
        <v>1</v>
      </c>
      <c r="P49" s="458" t="n">
        <f aca="false">SUM(P34:P40)-INT(SUM(P34:P40)/60)*60</f>
        <v>0</v>
      </c>
      <c r="Q49" s="459" t="n">
        <f aca="false">IF(Q28=0,"no data", AVERAGE(Q28:Q34))</f>
        <v>3686.57142857143</v>
      </c>
      <c r="R49" s="459" t="n">
        <f aca="false">IF(R34=0,"no data", AVERAGE(R34:R40))</f>
        <v>3559.33333333333</v>
      </c>
      <c r="S49" s="459" t="n">
        <f aca="false">IF(S34=0,"no data", AVERAGE(S34:S40))</f>
        <v>3559.33333333333</v>
      </c>
      <c r="T49" s="459" t="n">
        <f aca="false">IF(T34=0,"no data", SUM(T34:T40))</f>
        <v>10506</v>
      </c>
      <c r="U49" s="459" t="n">
        <f aca="false">IF(U34=0,"no data", SUM(U34:U40))</f>
        <v>10833</v>
      </c>
      <c r="V49" s="460" t="n">
        <f aca="false">IF(V34=0,"no data", AVERAGE(V34:V40))</f>
        <v>45</v>
      </c>
      <c r="W49" s="461" t="str">
        <f aca="false">IF(AND(W34=0,W35=0,W36=0,W37=0,W38=0,W39=0,W40=0),"No outage",SUM(W33:W40))</f>
        <v>No outage</v>
      </c>
      <c r="X49" s="461" t="n">
        <f aca="false">IF(AND(X34=0,X35=0,X36=0,X37=0,X38=0,X39=0,X40=0),"No outage",SUM(X33:X40))</f>
        <v>179</v>
      </c>
      <c r="Y49" s="460" t="str">
        <f aca="false">IF(Y34=0,"no data", AVERAGE(Y34:Y40))</f>
        <v>no data</v>
      </c>
      <c r="Z49" s="461" t="n">
        <f aca="false">IF(AND(Z34=0,Z35=0,Z36=0,Z37=0,Z38=0,Z39=0,Z40=0),"No outage",SUM(Z34:Z40))</f>
        <v>189</v>
      </c>
      <c r="AA49" s="461" t="str">
        <f aca="false">IF(AA34=0,"no data", AVERAGE(AA34:AA40))</f>
        <v>no data</v>
      </c>
      <c r="AB49" s="459" t="n">
        <f aca="false">IF(AB34=0,"no data", SUM(AB34:AB40))</f>
        <v>327</v>
      </c>
      <c r="AC49" s="459" t="n">
        <f aca="false">IF(AC34=0,"no data", SUM(AC34:AC40))</f>
        <v>-172</v>
      </c>
      <c r="AD49" s="460" t="n">
        <f aca="false">IF(AD34=0,"no data", AVERAGE(AD34:AD40))</f>
        <v>153</v>
      </c>
      <c r="AE49" s="469" t="n">
        <f aca="false">IF(AE34=0,"no data", AVERAGE(AE34:AE40))</f>
        <v>0.983406926034635</v>
      </c>
      <c r="AF49" s="461" t="n">
        <f aca="false">IF(AF34=0,"no data", AVERAGE(AF34:AF40))</f>
        <v>153.027777777778</v>
      </c>
      <c r="AG49" s="469" t="n">
        <f aca="false">IF(AG34=0,"no data", AVERAGE(AG34:AG40))</f>
        <v>0.953531464972481</v>
      </c>
      <c r="AH49" s="469" t="e">
        <f aca="false">IF(AH34=0,"no data", AVERAGE(AH34:AH40))</f>
        <v>#DIV/0!</v>
      </c>
      <c r="AI49" s="469" t="n">
        <f aca="false">IF(AI34=0,"no data", AVERAGE(AI34:AI40))</f>
        <v>0.985071355540267</v>
      </c>
      <c r="AJ49" s="459" t="n">
        <f aca="false">IF(AJ34=0,"no data", SUM(AJ34:AJ40))</f>
        <v>31.535</v>
      </c>
      <c r="AK49" s="461" t="n">
        <f aca="false">IF(AK34=0,"no data", AVERAGE(AK34:AK40))</f>
        <v>158.703333333333</v>
      </c>
      <c r="AL49" s="461"/>
      <c r="AM49" s="461" t="n">
        <f aca="false">IF(AM34=0,"no data", SUM(AM34:AM40))</f>
        <v>92.896</v>
      </c>
      <c r="AN49" s="461" t="n">
        <f aca="false">IF(AN34=0,"no data", AVERAGE(AN34:AN40))</f>
        <v>936.9188</v>
      </c>
      <c r="AO49" s="461"/>
      <c r="AP49" s="461" t="n">
        <f aca="false">IF(AP34=0,"no data", AVERAGE(AP34:AP40))</f>
        <v>8760.76832057152</v>
      </c>
      <c r="AQ49" s="464"/>
      <c r="AY49" s="440"/>
      <c r="BA49" s="441"/>
    </row>
    <row r="50" customFormat="false" ht="15.7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4"/>
      <c r="AG50" s="470"/>
      <c r="AH50" s="470"/>
      <c r="AI50" s="470"/>
      <c r="AJ50" s="470"/>
      <c r="AK50" s="470"/>
      <c r="AL50" s="470"/>
      <c r="AP50" s="475"/>
      <c r="AQ50" s="476"/>
      <c r="AR50" s="477"/>
      <c r="AY50" s="440"/>
      <c r="BA50" s="441"/>
    </row>
    <row r="51" customFormat="false" ht="1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478"/>
      <c r="AR51" s="194"/>
      <c r="AY51" s="440"/>
      <c r="BA51" s="441"/>
    </row>
    <row r="52" customFormat="false" ht="15.75" hidden="false" customHeight="false" outlineLevel="0" collapsed="false">
      <c r="B52" s="2"/>
      <c r="C52" s="470"/>
      <c r="D52" s="470"/>
      <c r="E52" s="470"/>
      <c r="F52" s="471"/>
      <c r="G52" s="471"/>
      <c r="H52" s="471"/>
      <c r="I52" s="471"/>
      <c r="J52" s="472"/>
      <c r="K52" s="472"/>
      <c r="L52" s="472"/>
      <c r="M52" s="472"/>
      <c r="N52" s="473"/>
      <c r="O52" s="473"/>
      <c r="P52" s="470"/>
      <c r="Q52" s="470"/>
      <c r="R52" s="470"/>
      <c r="S52" s="470"/>
      <c r="T52" s="470"/>
      <c r="U52" s="470"/>
      <c r="V52" s="470"/>
      <c r="W52" s="470"/>
      <c r="X52" s="470"/>
      <c r="Y52" s="470"/>
      <c r="Z52" s="470"/>
      <c r="AA52" s="470"/>
      <c r="AB52" s="473"/>
      <c r="AC52" s="473"/>
      <c r="AD52" s="470"/>
      <c r="AE52" s="473"/>
      <c r="AF52" s="473"/>
      <c r="AG52" s="470"/>
      <c r="AH52" s="470"/>
      <c r="AI52" s="470"/>
      <c r="AJ52" s="470"/>
      <c r="AK52" s="470"/>
      <c r="AL52" s="470"/>
      <c r="AP52" s="194"/>
      <c r="AQ52" s="478"/>
      <c r="AR52" s="194"/>
      <c r="AY52" s="440"/>
      <c r="BA52" s="441"/>
    </row>
    <row r="53" customFormat="false" ht="16.5" hidden="false" customHeight="false" outlineLevel="0" collapsed="false">
      <c r="B53" s="479" t="s">
        <v>186</v>
      </c>
      <c r="C53" s="480" t="s">
        <v>187</v>
      </c>
      <c r="D53" s="481"/>
      <c r="E53" s="481"/>
      <c r="F53" s="481"/>
      <c r="G53" s="481"/>
      <c r="H53" s="481"/>
      <c r="I53" s="481"/>
      <c r="J53" s="481"/>
      <c r="K53" s="481"/>
      <c r="L53" s="481"/>
      <c r="M53" s="481"/>
      <c r="N53" s="481"/>
      <c r="O53" s="481"/>
      <c r="P53" s="481"/>
      <c r="Q53" s="481"/>
      <c r="R53" s="482"/>
      <c r="S53" s="483"/>
      <c r="T53" s="483"/>
      <c r="U53" s="477"/>
      <c r="V53" s="477"/>
      <c r="W53" s="477"/>
      <c r="X53" s="477"/>
      <c r="Y53" s="477"/>
      <c r="Z53" s="477"/>
      <c r="AA53" s="477"/>
      <c r="AB53" s="477"/>
      <c r="AC53" s="477"/>
      <c r="AD53" s="477"/>
      <c r="AE53" s="477"/>
      <c r="AF53" s="477"/>
      <c r="AG53" s="477"/>
      <c r="AH53" s="477"/>
      <c r="AI53" s="477"/>
      <c r="AJ53" s="477"/>
      <c r="AK53" s="477"/>
      <c r="AL53" s="477"/>
    </row>
    <row r="54" customFormat="false" ht="15.75" hidden="false" customHeight="true" outlineLevel="0" collapsed="false">
      <c r="B54" s="484" t="n">
        <v>42401</v>
      </c>
      <c r="C54" s="485" t="s">
        <v>188</v>
      </c>
      <c r="D54" s="485"/>
      <c r="E54" s="485"/>
      <c r="F54" s="485"/>
      <c r="G54" s="485"/>
      <c r="H54" s="485"/>
      <c r="I54" s="485"/>
      <c r="J54" s="485"/>
      <c r="K54" s="485"/>
      <c r="L54" s="485"/>
      <c r="M54" s="485"/>
      <c r="N54" s="485"/>
      <c r="O54" s="485"/>
      <c r="P54" s="485"/>
      <c r="Q54" s="485"/>
      <c r="R54" s="485"/>
      <c r="S54" s="485"/>
      <c r="T54" s="485"/>
      <c r="U54" s="485"/>
      <c r="V54" s="485"/>
      <c r="W54" s="485"/>
      <c r="X54" s="485"/>
      <c r="Y54" s="485"/>
      <c r="Z54" s="485"/>
      <c r="AA54" s="485"/>
      <c r="AB54" s="485"/>
      <c r="AC54" s="485"/>
      <c r="AD54" s="485"/>
      <c r="AE54" s="485"/>
      <c r="AF54" s="485"/>
      <c r="AG54" s="485"/>
      <c r="AH54" s="485"/>
      <c r="AI54" s="485"/>
      <c r="AJ54" s="485"/>
      <c r="AK54" s="485"/>
      <c r="AL54" s="485"/>
      <c r="AM54" s="485"/>
      <c r="AN54" s="485"/>
      <c r="AO54" s="485"/>
      <c r="AP54" s="485"/>
      <c r="AQ54" s="485"/>
    </row>
    <row r="55" customFormat="false" ht="15.75" hidden="false" customHeight="true" outlineLevel="0" collapsed="false">
      <c r="B55" s="484" t="n">
        <v>42402</v>
      </c>
      <c r="C55" s="486" t="s">
        <v>189</v>
      </c>
      <c r="D55" s="486"/>
      <c r="E55" s="486"/>
      <c r="F55" s="486"/>
      <c r="G55" s="486"/>
      <c r="H55" s="486"/>
      <c r="I55" s="486"/>
      <c r="J55" s="486"/>
      <c r="K55" s="486"/>
      <c r="L55" s="486"/>
      <c r="M55" s="486"/>
      <c r="N55" s="486"/>
      <c r="O55" s="486"/>
      <c r="P55" s="486"/>
      <c r="Q55" s="486"/>
      <c r="R55" s="486"/>
      <c r="S55" s="486"/>
      <c r="T55" s="486"/>
      <c r="U55" s="486"/>
      <c r="V55" s="486"/>
      <c r="W55" s="486"/>
      <c r="X55" s="486"/>
      <c r="Y55" s="487"/>
      <c r="Z55" s="487"/>
      <c r="AA55" s="487"/>
      <c r="AB55" s="487"/>
      <c r="AC55" s="487"/>
      <c r="AD55" s="487"/>
      <c r="AE55" s="487"/>
      <c r="AF55" s="487"/>
      <c r="AG55" s="487"/>
      <c r="AH55" s="487"/>
      <c r="AI55" s="487"/>
      <c r="AJ55" s="487"/>
      <c r="AK55" s="487"/>
      <c r="AL55" s="487"/>
    </row>
    <row r="56" customFormat="false" ht="15.75" hidden="false" customHeight="true" outlineLevel="0" collapsed="false">
      <c r="B56" s="484" t="n">
        <v>42403</v>
      </c>
      <c r="C56" s="486" t="s">
        <v>189</v>
      </c>
      <c r="D56" s="486"/>
      <c r="E56" s="486"/>
      <c r="F56" s="486"/>
      <c r="G56" s="486"/>
      <c r="H56" s="486"/>
      <c r="I56" s="486"/>
      <c r="J56" s="486"/>
      <c r="K56" s="486"/>
      <c r="L56" s="486"/>
      <c r="M56" s="486"/>
      <c r="N56" s="486"/>
      <c r="O56" s="486"/>
      <c r="P56" s="486"/>
      <c r="Q56" s="486"/>
      <c r="R56" s="486"/>
      <c r="S56" s="486"/>
      <c r="T56" s="486"/>
      <c r="U56" s="486"/>
      <c r="V56" s="486"/>
      <c r="W56" s="486"/>
      <c r="X56" s="486"/>
      <c r="Y56" s="487"/>
      <c r="Z56" s="487"/>
      <c r="AA56" s="487"/>
      <c r="AB56" s="487"/>
      <c r="AC56" s="487"/>
      <c r="AD56" s="487"/>
      <c r="AE56" s="487"/>
      <c r="AF56" s="487"/>
      <c r="AG56" s="487"/>
      <c r="AH56" s="487"/>
      <c r="AI56" s="487"/>
      <c r="AJ56" s="487"/>
      <c r="AK56" s="487"/>
      <c r="AL56" s="487"/>
    </row>
    <row r="57" customFormat="false" ht="15.75" hidden="false" customHeight="true" outlineLevel="0" collapsed="false">
      <c r="B57" s="484" t="n">
        <v>42404</v>
      </c>
      <c r="C57" s="486" t="s">
        <v>190</v>
      </c>
      <c r="D57" s="486"/>
      <c r="E57" s="486"/>
      <c r="F57" s="486"/>
      <c r="G57" s="486"/>
      <c r="H57" s="486"/>
      <c r="I57" s="486"/>
      <c r="J57" s="486"/>
      <c r="K57" s="486"/>
      <c r="L57" s="486"/>
      <c r="M57" s="486"/>
      <c r="N57" s="486"/>
      <c r="O57" s="486"/>
      <c r="P57" s="486"/>
      <c r="Q57" s="486"/>
      <c r="R57" s="486"/>
      <c r="S57" s="486"/>
      <c r="T57" s="486"/>
      <c r="U57" s="486"/>
      <c r="V57" s="486"/>
      <c r="W57" s="486"/>
      <c r="X57" s="486"/>
      <c r="Y57" s="487"/>
      <c r="Z57" s="487"/>
      <c r="AA57" s="487"/>
      <c r="AB57" s="487"/>
      <c r="AC57" s="487"/>
      <c r="AD57" s="487"/>
      <c r="AE57" s="487"/>
      <c r="AF57" s="487"/>
      <c r="AG57" s="487"/>
      <c r="AH57" s="487"/>
      <c r="AI57" s="487"/>
      <c r="AJ57" s="487"/>
      <c r="AK57" s="487"/>
      <c r="AL57" s="487"/>
    </row>
    <row r="58" customFormat="false" ht="15.75" hidden="false" customHeight="true" outlineLevel="0" collapsed="false">
      <c r="B58" s="484" t="n">
        <v>42405</v>
      </c>
      <c r="C58" s="488" t="s">
        <v>191</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87"/>
      <c r="AF58" s="487"/>
      <c r="AG58" s="487"/>
      <c r="AH58" s="487"/>
      <c r="AI58" s="487"/>
      <c r="AJ58" s="487"/>
      <c r="AK58" s="487"/>
      <c r="AL58" s="487"/>
    </row>
    <row r="59" customFormat="false" ht="15.75" hidden="false" customHeight="true" outlineLevel="0" collapsed="false">
      <c r="B59" s="484" t="n">
        <v>42406</v>
      </c>
      <c r="C59" s="486" t="s">
        <v>192</v>
      </c>
      <c r="D59" s="486"/>
      <c r="E59" s="486"/>
      <c r="F59" s="486"/>
      <c r="G59" s="486"/>
      <c r="H59" s="486"/>
      <c r="I59" s="486"/>
      <c r="J59" s="486"/>
      <c r="K59" s="486"/>
      <c r="L59" s="486"/>
      <c r="M59" s="486"/>
      <c r="N59" s="486"/>
      <c r="O59" s="486"/>
      <c r="P59" s="486"/>
      <c r="Q59" s="486"/>
      <c r="R59" s="486"/>
      <c r="S59" s="486"/>
      <c r="T59" s="486"/>
      <c r="U59" s="486"/>
      <c r="V59" s="486"/>
      <c r="W59" s="486"/>
      <c r="X59" s="486"/>
      <c r="Y59" s="489"/>
      <c r="Z59" s="489"/>
      <c r="AA59" s="489"/>
      <c r="AB59" s="489"/>
      <c r="AC59" s="487"/>
      <c r="AD59" s="489"/>
      <c r="AE59" s="489"/>
      <c r="AF59" s="489"/>
      <c r="AG59" s="489"/>
      <c r="AH59" s="489"/>
      <c r="AI59" s="489"/>
      <c r="AJ59" s="489"/>
      <c r="AK59" s="489"/>
      <c r="AL59" s="489"/>
    </row>
    <row r="60" customFormat="false" ht="15.75" hidden="false" customHeight="true" outlineLevel="0" collapsed="false">
      <c r="B60" s="484" t="n">
        <v>42407</v>
      </c>
      <c r="C60" s="490" t="s">
        <v>193</v>
      </c>
      <c r="D60" s="490"/>
      <c r="E60" s="490"/>
      <c r="F60" s="490"/>
      <c r="G60" s="490"/>
      <c r="H60" s="490"/>
      <c r="I60" s="490"/>
      <c r="J60" s="490"/>
      <c r="K60" s="490"/>
      <c r="L60" s="490"/>
      <c r="M60" s="490"/>
      <c r="N60" s="490"/>
      <c r="O60" s="490"/>
      <c r="P60" s="490"/>
      <c r="Q60" s="490"/>
      <c r="R60" s="490"/>
      <c r="S60" s="490"/>
      <c r="T60" s="490"/>
      <c r="U60" s="490"/>
      <c r="V60" s="490"/>
      <c r="W60" s="490"/>
      <c r="X60" s="490"/>
      <c r="Y60" s="489"/>
      <c r="Z60" s="489"/>
      <c r="AA60" s="489"/>
      <c r="AB60" s="489"/>
      <c r="AC60" s="487"/>
      <c r="AD60" s="489"/>
      <c r="AE60" s="489"/>
      <c r="AF60" s="489"/>
      <c r="AG60" s="489"/>
      <c r="AH60" s="489"/>
      <c r="AI60" s="489"/>
      <c r="AJ60" s="489"/>
      <c r="AK60" s="489"/>
      <c r="AL60" s="489"/>
    </row>
    <row r="61" customFormat="false" ht="15.75" hidden="false" customHeight="true" outlineLevel="0" collapsed="false">
      <c r="B61" s="484" t="n">
        <v>42408</v>
      </c>
      <c r="C61" s="490" t="s">
        <v>194</v>
      </c>
      <c r="D61" s="490"/>
      <c r="E61" s="490"/>
      <c r="F61" s="490"/>
      <c r="G61" s="490"/>
      <c r="H61" s="490"/>
      <c r="I61" s="490"/>
      <c r="J61" s="490"/>
      <c r="K61" s="490"/>
      <c r="L61" s="490"/>
      <c r="M61" s="490"/>
      <c r="N61" s="490"/>
      <c r="O61" s="490"/>
      <c r="P61" s="490"/>
      <c r="Q61" s="490"/>
      <c r="R61" s="490"/>
      <c r="S61" s="490"/>
      <c r="T61" s="490"/>
      <c r="U61" s="490"/>
      <c r="V61" s="490"/>
      <c r="W61" s="490"/>
      <c r="X61" s="490"/>
      <c r="Y61" s="491"/>
      <c r="Z61" s="441"/>
      <c r="AA61" s="441"/>
      <c r="AB61" s="487"/>
      <c r="AC61" s="487"/>
      <c r="AD61" s="194"/>
      <c r="AE61" s="194"/>
      <c r="AF61" s="194"/>
      <c r="AG61" s="194"/>
      <c r="AH61" s="194"/>
      <c r="AI61" s="489"/>
      <c r="AJ61" s="194"/>
      <c r="AK61" s="194"/>
      <c r="AL61" s="194"/>
    </row>
    <row r="62" customFormat="false" ht="15.75" hidden="false" customHeight="true" outlineLevel="0" collapsed="false">
      <c r="B62" s="484" t="n">
        <v>42409</v>
      </c>
      <c r="C62" s="490" t="s">
        <v>194</v>
      </c>
      <c r="D62" s="490"/>
      <c r="E62" s="490"/>
      <c r="F62" s="490"/>
      <c r="G62" s="490"/>
      <c r="H62" s="490"/>
      <c r="I62" s="490"/>
      <c r="J62" s="490"/>
      <c r="K62" s="490"/>
      <c r="L62" s="490"/>
      <c r="M62" s="490"/>
      <c r="N62" s="490"/>
      <c r="O62" s="490"/>
      <c r="P62" s="490"/>
      <c r="Q62" s="490"/>
      <c r="R62" s="490"/>
      <c r="S62" s="490"/>
      <c r="T62" s="490"/>
      <c r="U62" s="490"/>
      <c r="V62" s="490"/>
      <c r="W62" s="490"/>
      <c r="X62" s="490"/>
      <c r="Y62" s="491"/>
      <c r="Z62" s="441"/>
      <c r="AA62" s="441"/>
      <c r="AB62" s="487"/>
      <c r="AC62" s="487"/>
      <c r="AD62" s="194"/>
      <c r="AE62" s="194"/>
      <c r="AF62" s="194"/>
      <c r="AG62" s="194"/>
      <c r="AH62" s="194"/>
      <c r="AI62" s="489"/>
      <c r="AJ62" s="194"/>
      <c r="AK62" s="194"/>
      <c r="AL62" s="194"/>
    </row>
    <row r="63" customFormat="false" ht="15.75" hidden="false" customHeight="true" outlineLevel="0" collapsed="false">
      <c r="B63" s="484" t="n">
        <v>42410</v>
      </c>
      <c r="C63" s="488" t="s">
        <v>193</v>
      </c>
      <c r="D63" s="488"/>
      <c r="E63" s="488"/>
      <c r="F63" s="488"/>
      <c r="G63" s="488"/>
      <c r="H63" s="488"/>
      <c r="I63" s="488"/>
      <c r="J63" s="488"/>
      <c r="K63" s="488"/>
      <c r="L63" s="488"/>
      <c r="M63" s="488"/>
      <c r="N63" s="488"/>
      <c r="O63" s="488"/>
      <c r="P63" s="488"/>
      <c r="Q63" s="488"/>
      <c r="R63" s="488"/>
      <c r="S63" s="488"/>
      <c r="T63" s="488"/>
      <c r="U63" s="488"/>
      <c r="V63" s="488"/>
      <c r="W63" s="488"/>
      <c r="X63" s="488"/>
      <c r="Y63" s="491"/>
      <c r="Z63" s="441"/>
      <c r="AA63" s="441"/>
      <c r="AB63" s="487"/>
      <c r="AC63" s="487"/>
      <c r="AD63" s="194"/>
      <c r="AE63" s="194"/>
      <c r="AF63" s="194"/>
      <c r="AG63" s="194"/>
      <c r="AH63" s="194"/>
      <c r="AI63" s="489"/>
      <c r="AJ63" s="194"/>
      <c r="AK63" s="194"/>
      <c r="AL63" s="194"/>
    </row>
    <row r="64" customFormat="false" ht="15.75" hidden="false" customHeight="true" outlineLevel="0" collapsed="false">
      <c r="B64" s="484" t="n">
        <v>42411</v>
      </c>
      <c r="C64" s="488" t="s">
        <v>195</v>
      </c>
      <c r="D64" s="488"/>
      <c r="E64" s="488"/>
      <c r="F64" s="488"/>
      <c r="G64" s="488"/>
      <c r="H64" s="488"/>
      <c r="I64" s="488"/>
      <c r="J64" s="488"/>
      <c r="K64" s="488"/>
      <c r="L64" s="488"/>
      <c r="M64" s="488"/>
      <c r="N64" s="488"/>
      <c r="O64" s="488"/>
      <c r="P64" s="488"/>
      <c r="Q64" s="488"/>
      <c r="R64" s="488"/>
      <c r="S64" s="488"/>
      <c r="T64" s="488"/>
      <c r="U64" s="488"/>
      <c r="V64" s="488"/>
      <c r="W64" s="488"/>
      <c r="X64" s="488"/>
      <c r="Y64" s="491"/>
      <c r="Z64" s="441"/>
      <c r="AA64" s="441"/>
      <c r="AB64" s="487"/>
      <c r="AC64" s="487"/>
      <c r="AD64" s="194"/>
      <c r="AE64" s="194"/>
      <c r="AF64" s="194"/>
      <c r="AG64" s="194"/>
      <c r="AH64" s="194"/>
      <c r="AI64" s="489"/>
      <c r="AJ64" s="194"/>
      <c r="AK64" s="194"/>
      <c r="AL64" s="194"/>
    </row>
    <row r="65" customFormat="false" ht="15.75" hidden="false" customHeight="true" outlineLevel="0" collapsed="false">
      <c r="B65" s="484" t="n">
        <v>42412</v>
      </c>
      <c r="C65" s="488" t="s">
        <v>196</v>
      </c>
      <c r="D65" s="488"/>
      <c r="E65" s="488"/>
      <c r="F65" s="488"/>
      <c r="G65" s="488"/>
      <c r="H65" s="488"/>
      <c r="I65" s="488"/>
      <c r="J65" s="488"/>
      <c r="K65" s="488"/>
      <c r="L65" s="488"/>
      <c r="M65" s="488"/>
      <c r="N65" s="488"/>
      <c r="O65" s="488"/>
      <c r="P65" s="488"/>
      <c r="Q65" s="488"/>
      <c r="R65" s="488"/>
      <c r="S65" s="488"/>
      <c r="T65" s="488"/>
      <c r="U65" s="488"/>
      <c r="V65" s="488"/>
      <c r="W65" s="488"/>
      <c r="X65" s="488"/>
      <c r="Y65" s="491"/>
      <c r="Z65" s="441"/>
      <c r="AA65" s="441"/>
      <c r="AB65" s="487"/>
      <c r="AC65" s="487"/>
      <c r="AD65" s="194"/>
      <c r="AE65" s="194"/>
      <c r="AF65" s="194"/>
      <c r="AG65" s="194"/>
      <c r="AH65" s="194"/>
      <c r="AI65" s="489"/>
      <c r="AJ65" s="194"/>
      <c r="AK65" s="194"/>
      <c r="AL65" s="194"/>
    </row>
    <row r="66" customFormat="false" ht="15.75" hidden="false" customHeight="true" outlineLevel="0" collapsed="false">
      <c r="B66" s="484" t="n">
        <v>42413</v>
      </c>
      <c r="C66" s="488" t="s">
        <v>197</v>
      </c>
      <c r="D66" s="488"/>
      <c r="E66" s="488"/>
      <c r="F66" s="488"/>
      <c r="G66" s="488"/>
      <c r="H66" s="488"/>
      <c r="I66" s="488"/>
      <c r="J66" s="488"/>
      <c r="K66" s="488"/>
      <c r="L66" s="488"/>
      <c r="M66" s="488"/>
      <c r="N66" s="488"/>
      <c r="O66" s="488"/>
      <c r="P66" s="488"/>
      <c r="Q66" s="488"/>
      <c r="R66" s="488"/>
      <c r="S66" s="488"/>
      <c r="T66" s="488"/>
      <c r="U66" s="488"/>
      <c r="V66" s="488"/>
      <c r="W66" s="488"/>
      <c r="X66" s="488"/>
      <c r="Y66" s="491"/>
      <c r="Z66" s="441"/>
      <c r="AA66" s="441"/>
      <c r="AB66" s="487"/>
      <c r="AC66" s="487"/>
      <c r="AD66" s="194"/>
      <c r="AE66" s="194"/>
      <c r="AF66" s="194"/>
      <c r="AG66" s="194"/>
      <c r="AH66" s="194"/>
      <c r="AI66" s="489"/>
      <c r="AJ66" s="194"/>
      <c r="AK66" s="194"/>
      <c r="AL66" s="194"/>
    </row>
    <row r="67" customFormat="false" ht="15.75" hidden="false" customHeight="true" outlineLevel="0" collapsed="false">
      <c r="B67" s="484" t="n">
        <v>42414</v>
      </c>
      <c r="C67" s="488" t="s">
        <v>198</v>
      </c>
      <c r="D67" s="488"/>
      <c r="E67" s="488"/>
      <c r="F67" s="488"/>
      <c r="G67" s="488"/>
      <c r="H67" s="488"/>
      <c r="I67" s="488"/>
      <c r="J67" s="488"/>
      <c r="K67" s="488"/>
      <c r="L67" s="488"/>
      <c r="M67" s="488"/>
      <c r="N67" s="488"/>
      <c r="O67" s="488"/>
      <c r="P67" s="488"/>
      <c r="Q67" s="488"/>
      <c r="R67" s="488"/>
      <c r="S67" s="488"/>
      <c r="T67" s="488"/>
      <c r="U67" s="488"/>
      <c r="V67" s="488"/>
      <c r="W67" s="488"/>
      <c r="X67" s="488"/>
      <c r="Y67" s="491"/>
      <c r="Z67" s="441"/>
      <c r="AA67" s="441"/>
      <c r="AB67" s="487"/>
      <c r="AC67" s="487"/>
      <c r="AD67" s="194"/>
      <c r="AE67" s="194"/>
      <c r="AF67" s="194"/>
      <c r="AG67" s="194"/>
      <c r="AH67" s="194"/>
      <c r="AI67" s="489"/>
      <c r="AJ67" s="194"/>
      <c r="AK67" s="194"/>
      <c r="AL67" s="194"/>
    </row>
    <row r="68" customFormat="false" ht="15.75" hidden="false" customHeight="true" outlineLevel="0" collapsed="false">
      <c r="B68" s="484" t="n">
        <v>42415</v>
      </c>
      <c r="C68" s="488" t="s">
        <v>199</v>
      </c>
      <c r="D68" s="488"/>
      <c r="E68" s="488"/>
      <c r="F68" s="488"/>
      <c r="G68" s="488"/>
      <c r="H68" s="488"/>
      <c r="I68" s="488"/>
      <c r="J68" s="488"/>
      <c r="K68" s="488"/>
      <c r="L68" s="488"/>
      <c r="M68" s="488"/>
      <c r="N68" s="488"/>
      <c r="O68" s="488"/>
      <c r="P68" s="488"/>
      <c r="Q68" s="488"/>
      <c r="R68" s="488"/>
      <c r="S68" s="488"/>
      <c r="T68" s="488"/>
      <c r="U68" s="488"/>
      <c r="V68" s="488"/>
      <c r="W68" s="488"/>
      <c r="X68" s="488"/>
      <c r="Y68" s="491"/>
      <c r="Z68" s="441"/>
      <c r="AA68" s="441"/>
      <c r="AB68" s="487"/>
      <c r="AC68" s="487"/>
      <c r="AD68" s="194"/>
      <c r="AE68" s="194"/>
      <c r="AF68" s="194"/>
      <c r="AG68" s="194"/>
      <c r="AH68" s="194"/>
      <c r="AI68" s="489"/>
      <c r="AJ68" s="194"/>
      <c r="AK68" s="194"/>
      <c r="AL68" s="194"/>
    </row>
    <row r="69" customFormat="false" ht="15.75" hidden="false" customHeight="true" outlineLevel="0" collapsed="false">
      <c r="B69" s="484" t="n">
        <v>42416</v>
      </c>
      <c r="C69" s="488" t="s">
        <v>200</v>
      </c>
      <c r="D69" s="488"/>
      <c r="E69" s="488"/>
      <c r="F69" s="488"/>
      <c r="G69" s="488"/>
      <c r="H69" s="488"/>
      <c r="I69" s="488"/>
      <c r="J69" s="488"/>
      <c r="K69" s="488"/>
      <c r="L69" s="488"/>
      <c r="M69" s="488"/>
      <c r="N69" s="488"/>
      <c r="O69" s="488"/>
      <c r="P69" s="488"/>
      <c r="Q69" s="488"/>
      <c r="R69" s="488"/>
      <c r="S69" s="488"/>
      <c r="T69" s="488"/>
      <c r="U69" s="488"/>
      <c r="V69" s="488"/>
      <c r="W69" s="488"/>
      <c r="X69" s="488"/>
      <c r="Y69" s="491"/>
      <c r="Z69" s="441"/>
      <c r="AA69" s="441"/>
      <c r="AB69" s="487"/>
      <c r="AC69" s="487"/>
      <c r="AD69" s="194"/>
      <c r="AE69" s="194"/>
      <c r="AF69" s="194"/>
      <c r="AG69" s="194"/>
      <c r="AH69" s="194"/>
      <c r="AI69" s="489"/>
      <c r="AJ69" s="194"/>
      <c r="AK69" s="194"/>
      <c r="AL69" s="194"/>
    </row>
    <row r="70" customFormat="false" ht="15.75" hidden="false" customHeight="true" outlineLevel="0" collapsed="false">
      <c r="B70" s="484" t="n">
        <v>42417</v>
      </c>
      <c r="C70" s="488" t="s">
        <v>201</v>
      </c>
      <c r="D70" s="488"/>
      <c r="E70" s="488"/>
      <c r="F70" s="488"/>
      <c r="G70" s="488"/>
      <c r="H70" s="488"/>
      <c r="I70" s="488"/>
      <c r="J70" s="488"/>
      <c r="K70" s="488"/>
      <c r="L70" s="488"/>
      <c r="M70" s="488"/>
      <c r="N70" s="488"/>
      <c r="O70" s="488"/>
      <c r="P70" s="488"/>
      <c r="Q70" s="488"/>
      <c r="R70" s="488"/>
      <c r="S70" s="488"/>
      <c r="T70" s="488"/>
      <c r="U70" s="488"/>
      <c r="V70" s="488"/>
      <c r="W70" s="488"/>
      <c r="X70" s="488"/>
      <c r="Y70" s="491"/>
      <c r="Z70" s="441"/>
      <c r="AA70" s="441"/>
      <c r="AB70" s="487"/>
      <c r="AC70" s="194"/>
      <c r="AD70" s="194"/>
      <c r="AE70" s="194"/>
      <c r="AF70" s="194"/>
      <c r="AG70" s="194"/>
      <c r="AH70" s="194"/>
      <c r="AI70" s="489"/>
      <c r="AJ70" s="194"/>
      <c r="AK70" s="194"/>
      <c r="AL70" s="194"/>
    </row>
    <row r="71" customFormat="false" ht="15.75" hidden="false" customHeight="true" outlineLevel="0" collapsed="false">
      <c r="B71" s="484" t="n">
        <v>42418</v>
      </c>
      <c r="C71" s="488" t="s">
        <v>202</v>
      </c>
      <c r="D71" s="488"/>
      <c r="E71" s="488"/>
      <c r="F71" s="488"/>
      <c r="G71" s="488"/>
      <c r="H71" s="488"/>
      <c r="I71" s="488"/>
      <c r="J71" s="488"/>
      <c r="K71" s="488"/>
      <c r="L71" s="488"/>
      <c r="M71" s="488"/>
      <c r="N71" s="488"/>
      <c r="O71" s="488"/>
      <c r="P71" s="488"/>
      <c r="Q71" s="488"/>
      <c r="R71" s="488"/>
      <c r="S71" s="488"/>
      <c r="T71" s="488"/>
      <c r="U71" s="488"/>
      <c r="V71" s="488"/>
      <c r="W71" s="488"/>
      <c r="X71" s="488"/>
      <c r="Y71" s="491"/>
      <c r="Z71" s="441"/>
      <c r="AA71" s="441"/>
      <c r="AB71" s="487"/>
      <c r="AC71" s="194"/>
      <c r="AD71" s="194"/>
      <c r="AE71" s="194"/>
      <c r="AF71" s="194"/>
      <c r="AG71" s="194"/>
      <c r="AH71" s="194"/>
      <c r="AI71" s="489"/>
      <c r="AJ71" s="194"/>
      <c r="AK71" s="194"/>
      <c r="AL71" s="194"/>
    </row>
    <row r="72" customFormat="false" ht="15.75" hidden="false" customHeight="true" outlineLevel="0" collapsed="false">
      <c r="B72" s="484" t="n">
        <v>42419</v>
      </c>
      <c r="C72" s="488" t="s">
        <v>203</v>
      </c>
      <c r="D72" s="488"/>
      <c r="E72" s="488"/>
      <c r="F72" s="488"/>
      <c r="G72" s="488"/>
      <c r="H72" s="488"/>
      <c r="I72" s="488"/>
      <c r="J72" s="488"/>
      <c r="K72" s="488"/>
      <c r="L72" s="488"/>
      <c r="M72" s="488"/>
      <c r="N72" s="488"/>
      <c r="O72" s="488"/>
      <c r="P72" s="488"/>
      <c r="Q72" s="488"/>
      <c r="R72" s="488"/>
      <c r="S72" s="488"/>
      <c r="T72" s="488"/>
      <c r="U72" s="488"/>
      <c r="V72" s="488"/>
      <c r="W72" s="488"/>
      <c r="X72" s="488"/>
      <c r="Y72" s="491"/>
      <c r="Z72" s="441"/>
      <c r="AA72" s="441"/>
      <c r="AB72" s="487"/>
      <c r="AC72" s="194"/>
      <c r="AD72" s="194"/>
      <c r="AE72" s="194"/>
      <c r="AF72" s="194"/>
      <c r="AG72" s="194"/>
      <c r="AH72" s="194"/>
      <c r="AI72" s="489"/>
      <c r="AJ72" s="194"/>
      <c r="AK72" s="194"/>
      <c r="AL72" s="194"/>
    </row>
    <row r="73" customFormat="false" ht="15.75" hidden="false" customHeight="true" outlineLevel="0" collapsed="false">
      <c r="B73" s="484" t="n">
        <v>42420</v>
      </c>
      <c r="C73" s="488" t="s">
        <v>204</v>
      </c>
      <c r="D73" s="488"/>
      <c r="E73" s="488"/>
      <c r="F73" s="488"/>
      <c r="G73" s="488"/>
      <c r="H73" s="488"/>
      <c r="I73" s="488"/>
      <c r="J73" s="488"/>
      <c r="K73" s="488"/>
      <c r="L73" s="488"/>
      <c r="M73" s="488"/>
      <c r="N73" s="488"/>
      <c r="O73" s="488"/>
      <c r="P73" s="488"/>
      <c r="Q73" s="488"/>
      <c r="R73" s="488"/>
      <c r="S73" s="488"/>
      <c r="T73" s="488"/>
      <c r="U73" s="488"/>
      <c r="V73" s="488"/>
      <c r="W73" s="488"/>
      <c r="X73" s="488"/>
      <c r="Y73" s="491"/>
      <c r="Z73" s="441"/>
      <c r="AA73" s="441"/>
      <c r="AB73" s="487"/>
      <c r="AC73" s="194"/>
      <c r="AD73" s="194"/>
      <c r="AE73" s="194"/>
      <c r="AF73" s="194"/>
      <c r="AG73" s="194"/>
      <c r="AH73" s="194"/>
      <c r="AI73" s="489"/>
      <c r="AJ73" s="194"/>
      <c r="AK73" s="194"/>
      <c r="AL73" s="194"/>
    </row>
    <row r="74" customFormat="false" ht="15.75" hidden="false" customHeight="true" outlineLevel="0" collapsed="false">
      <c r="B74" s="484" t="n">
        <v>42421</v>
      </c>
      <c r="C74" s="488" t="s">
        <v>200</v>
      </c>
      <c r="D74" s="488"/>
      <c r="E74" s="488"/>
      <c r="F74" s="488"/>
      <c r="G74" s="488"/>
      <c r="H74" s="488"/>
      <c r="I74" s="488"/>
      <c r="J74" s="488"/>
      <c r="K74" s="488"/>
      <c r="L74" s="488"/>
      <c r="M74" s="488"/>
      <c r="N74" s="488"/>
      <c r="O74" s="488"/>
      <c r="P74" s="488"/>
      <c r="Q74" s="488"/>
      <c r="R74" s="488"/>
      <c r="S74" s="488"/>
      <c r="T74" s="488"/>
      <c r="U74" s="488"/>
      <c r="V74" s="488"/>
      <c r="W74" s="488"/>
      <c r="X74" s="488"/>
      <c r="Y74" s="491"/>
      <c r="Z74" s="441"/>
      <c r="AA74" s="441"/>
      <c r="AB74" s="487"/>
      <c r="AC74" s="194"/>
      <c r="AD74" s="194"/>
      <c r="AE74" s="194"/>
      <c r="AF74" s="194"/>
      <c r="AG74" s="194"/>
      <c r="AH74" s="194"/>
      <c r="AI74" s="489"/>
      <c r="AJ74" s="194"/>
      <c r="AK74" s="194"/>
      <c r="AL74" s="194"/>
    </row>
    <row r="75" customFormat="false" ht="15.75" hidden="false" customHeight="true" outlineLevel="0" collapsed="false">
      <c r="B75" s="484" t="n">
        <v>42422</v>
      </c>
      <c r="C75" s="488" t="s">
        <v>205</v>
      </c>
      <c r="D75" s="488"/>
      <c r="E75" s="488"/>
      <c r="F75" s="488"/>
      <c r="G75" s="488"/>
      <c r="H75" s="488"/>
      <c r="I75" s="488"/>
      <c r="J75" s="488"/>
      <c r="K75" s="488"/>
      <c r="L75" s="488"/>
      <c r="M75" s="488"/>
      <c r="N75" s="488"/>
      <c r="O75" s="488"/>
      <c r="P75" s="488"/>
      <c r="Q75" s="488"/>
      <c r="R75" s="488"/>
      <c r="S75" s="488"/>
      <c r="T75" s="488"/>
      <c r="U75" s="488"/>
      <c r="V75" s="488"/>
      <c r="W75" s="488"/>
      <c r="X75" s="488"/>
      <c r="Y75" s="491"/>
      <c r="Z75" s="441"/>
      <c r="AA75" s="441"/>
      <c r="AB75" s="487"/>
      <c r="AC75" s="194"/>
      <c r="AD75" s="194"/>
      <c r="AE75" s="194"/>
      <c r="AF75" s="194"/>
      <c r="AG75" s="194"/>
      <c r="AH75" s="194"/>
      <c r="AI75" s="194"/>
      <c r="AJ75" s="194"/>
      <c r="AK75" s="194"/>
      <c r="AL75" s="194"/>
    </row>
    <row r="76" customFormat="false" ht="15.75" hidden="false" customHeight="true" outlineLevel="0" collapsed="false">
      <c r="B76" s="484" t="n">
        <v>42423</v>
      </c>
      <c r="C76" s="488" t="s">
        <v>198</v>
      </c>
      <c r="D76" s="488"/>
      <c r="E76" s="488"/>
      <c r="F76" s="488"/>
      <c r="G76" s="488"/>
      <c r="H76" s="488"/>
      <c r="I76" s="488"/>
      <c r="J76" s="488"/>
      <c r="K76" s="488"/>
      <c r="L76" s="488"/>
      <c r="M76" s="488"/>
      <c r="N76" s="488"/>
      <c r="O76" s="488"/>
      <c r="P76" s="488"/>
      <c r="Q76" s="488"/>
      <c r="R76" s="488"/>
      <c r="S76" s="488"/>
      <c r="T76" s="488"/>
      <c r="U76" s="488"/>
      <c r="V76" s="488"/>
      <c r="W76" s="488"/>
      <c r="X76" s="488"/>
      <c r="Y76" s="491"/>
      <c r="Z76" s="441"/>
      <c r="AA76" s="441"/>
      <c r="AB76" s="487"/>
      <c r="AC76" s="194"/>
      <c r="AD76" s="194"/>
      <c r="AE76" s="194"/>
      <c r="AF76" s="194"/>
      <c r="AG76" s="194"/>
      <c r="AH76" s="194"/>
      <c r="AI76" s="194"/>
      <c r="AJ76" s="194"/>
      <c r="AK76" s="194"/>
      <c r="AL76" s="194"/>
    </row>
    <row r="77" customFormat="false" ht="15.75" hidden="false" customHeight="true" outlineLevel="0" collapsed="false">
      <c r="B77" s="484" t="n">
        <v>42424</v>
      </c>
      <c r="C77" s="488" t="s">
        <v>206</v>
      </c>
      <c r="D77" s="488"/>
      <c r="E77" s="488"/>
      <c r="F77" s="488"/>
      <c r="G77" s="488"/>
      <c r="H77" s="488"/>
      <c r="I77" s="488"/>
      <c r="J77" s="488"/>
      <c r="K77" s="488"/>
      <c r="L77" s="488"/>
      <c r="M77" s="488"/>
      <c r="N77" s="488"/>
      <c r="O77" s="488"/>
      <c r="P77" s="488"/>
      <c r="Q77" s="488"/>
      <c r="R77" s="488"/>
      <c r="S77" s="488"/>
      <c r="T77" s="488"/>
      <c r="U77" s="488"/>
      <c r="V77" s="488"/>
      <c r="W77" s="488"/>
      <c r="X77" s="488"/>
      <c r="Y77" s="491"/>
      <c r="Z77" s="441"/>
      <c r="AA77" s="441"/>
      <c r="AB77" s="487"/>
      <c r="AC77" s="194"/>
      <c r="AD77" s="194"/>
      <c r="AE77" s="194"/>
      <c r="AF77" s="194"/>
      <c r="AG77" s="194"/>
      <c r="AH77" s="194"/>
      <c r="AI77" s="194"/>
      <c r="AJ77" s="194"/>
      <c r="AK77" s="194"/>
      <c r="AL77" s="194"/>
    </row>
    <row r="78" customFormat="false" ht="15.75" hidden="false" customHeight="true" outlineLevel="0" collapsed="false">
      <c r="B78" s="484" t="n">
        <v>42425</v>
      </c>
      <c r="C78" s="488" t="s">
        <v>207</v>
      </c>
      <c r="D78" s="488"/>
      <c r="E78" s="488"/>
      <c r="F78" s="488"/>
      <c r="G78" s="488"/>
      <c r="H78" s="488"/>
      <c r="I78" s="488"/>
      <c r="J78" s="488"/>
      <c r="K78" s="488"/>
      <c r="L78" s="488"/>
      <c r="M78" s="488"/>
      <c r="N78" s="488"/>
      <c r="O78" s="488"/>
      <c r="P78" s="488"/>
      <c r="Q78" s="488"/>
      <c r="R78" s="488"/>
      <c r="S78" s="488"/>
      <c r="T78" s="488"/>
      <c r="U78" s="488"/>
      <c r="V78" s="488"/>
      <c r="W78" s="488"/>
      <c r="X78" s="488"/>
      <c r="Y78" s="491"/>
      <c r="Z78" s="441"/>
      <c r="AA78" s="441"/>
      <c r="AB78" s="487"/>
      <c r="AC78" s="194"/>
      <c r="AD78" s="194"/>
      <c r="AE78" s="194"/>
      <c r="AF78" s="194"/>
      <c r="AG78" s="194"/>
      <c r="AH78" s="194"/>
      <c r="AI78" s="194"/>
      <c r="AJ78" s="194"/>
      <c r="AK78" s="194"/>
      <c r="AL78" s="194"/>
    </row>
    <row r="79" customFormat="false" ht="15.75" hidden="false" customHeight="true" outlineLevel="0" collapsed="false">
      <c r="B79" s="484" t="n">
        <v>42426</v>
      </c>
      <c r="C79" s="488" t="s">
        <v>208</v>
      </c>
      <c r="D79" s="488"/>
      <c r="E79" s="488"/>
      <c r="F79" s="488"/>
      <c r="G79" s="488"/>
      <c r="H79" s="488"/>
      <c r="I79" s="488"/>
      <c r="J79" s="488"/>
      <c r="K79" s="488"/>
      <c r="L79" s="488"/>
      <c r="M79" s="488"/>
      <c r="N79" s="488"/>
      <c r="O79" s="488"/>
      <c r="P79" s="488"/>
      <c r="Q79" s="488"/>
      <c r="R79" s="488"/>
      <c r="S79" s="488"/>
      <c r="T79" s="488"/>
      <c r="U79" s="488"/>
      <c r="V79" s="488"/>
      <c r="W79" s="488"/>
      <c r="X79" s="488"/>
      <c r="Y79" s="491"/>
      <c r="Z79" s="441"/>
      <c r="AA79" s="441"/>
      <c r="AB79" s="487"/>
      <c r="AC79" s="194"/>
      <c r="AD79" s="194"/>
      <c r="AE79" s="194"/>
      <c r="AF79" s="194"/>
      <c r="AG79" s="194"/>
      <c r="AH79" s="194"/>
      <c r="AI79" s="194"/>
      <c r="AJ79" s="194"/>
      <c r="AK79" s="194"/>
      <c r="AL79" s="194"/>
    </row>
    <row r="80" customFormat="false" ht="15.75" hidden="false" customHeight="true" outlineLevel="0" collapsed="false">
      <c r="B80" s="484" t="n">
        <v>42427</v>
      </c>
      <c r="C80" s="488" t="s">
        <v>209</v>
      </c>
      <c r="D80" s="488"/>
      <c r="E80" s="488"/>
      <c r="F80" s="488"/>
      <c r="G80" s="488"/>
      <c r="H80" s="488"/>
      <c r="I80" s="488"/>
      <c r="J80" s="488"/>
      <c r="K80" s="488"/>
      <c r="L80" s="488"/>
      <c r="M80" s="488"/>
      <c r="N80" s="488"/>
      <c r="O80" s="488"/>
      <c r="P80" s="488"/>
      <c r="Q80" s="488"/>
      <c r="R80" s="488"/>
      <c r="S80" s="488"/>
      <c r="T80" s="488"/>
      <c r="U80" s="488"/>
      <c r="V80" s="488"/>
      <c r="W80" s="488"/>
      <c r="X80" s="488"/>
      <c r="Y80" s="492"/>
      <c r="Z80" s="489"/>
      <c r="AA80" s="489"/>
      <c r="AB80" s="489"/>
      <c r="AC80" s="194"/>
      <c r="AD80" s="39"/>
      <c r="AE80" s="39"/>
      <c r="AF80" s="39"/>
      <c r="AG80" s="194"/>
      <c r="AH80" s="194"/>
      <c r="AI80" s="194"/>
      <c r="AJ80" s="39"/>
      <c r="AK80" s="39"/>
      <c r="AL80" s="39"/>
    </row>
    <row r="81" customFormat="false" ht="15.75" hidden="false" customHeight="true" outlineLevel="0" collapsed="false">
      <c r="B81" s="484" t="n">
        <v>42428</v>
      </c>
      <c r="C81" s="488" t="s">
        <v>200</v>
      </c>
      <c r="D81" s="488"/>
      <c r="E81" s="488"/>
      <c r="F81" s="488"/>
      <c r="G81" s="488"/>
      <c r="H81" s="488"/>
      <c r="I81" s="488"/>
      <c r="J81" s="488"/>
      <c r="K81" s="488"/>
      <c r="L81" s="488"/>
      <c r="M81" s="488"/>
      <c r="N81" s="488"/>
      <c r="O81" s="488"/>
      <c r="P81" s="488"/>
      <c r="Q81" s="488"/>
      <c r="R81" s="488"/>
      <c r="S81" s="488"/>
      <c r="T81" s="488"/>
      <c r="U81" s="488"/>
      <c r="V81" s="488"/>
      <c r="W81" s="488"/>
      <c r="X81" s="488"/>
      <c r="Y81" s="491"/>
      <c r="Z81" s="441"/>
      <c r="AA81" s="441"/>
      <c r="AB81" s="441"/>
      <c r="AC81" s="194"/>
      <c r="AD81" s="194"/>
      <c r="AE81" s="194"/>
      <c r="AF81" s="194"/>
      <c r="AG81" s="194"/>
      <c r="AH81" s="194"/>
      <c r="AI81" s="194"/>
      <c r="AJ81" s="194"/>
      <c r="AK81" s="194"/>
      <c r="AL81" s="194"/>
    </row>
  </sheetData>
  <mergeCells count="112">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X3:BX5"/>
    <mergeCell ref="BY3:BY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BY18:BZ18"/>
    <mergeCell ref="A20:A26"/>
    <mergeCell ref="A27:A33"/>
    <mergeCell ref="A34:A40"/>
    <mergeCell ref="B43:AK43"/>
    <mergeCell ref="E44:F44"/>
    <mergeCell ref="G44:H44"/>
    <mergeCell ref="I44:J44"/>
    <mergeCell ref="K44:L44"/>
    <mergeCell ref="M44:N44"/>
    <mergeCell ref="O44:P44"/>
    <mergeCell ref="C54:AQ54"/>
    <mergeCell ref="C55:X55"/>
    <mergeCell ref="C56:X56"/>
    <mergeCell ref="C57:X57"/>
    <mergeCell ref="C58:AD58"/>
    <mergeCell ref="C59:X59"/>
    <mergeCell ref="C60:X60"/>
    <mergeCell ref="C61:X61"/>
    <mergeCell ref="C62:X62"/>
    <mergeCell ref="C63:X63"/>
    <mergeCell ref="C64:X64"/>
    <mergeCell ref="C65:X65"/>
    <mergeCell ref="C66:X66"/>
    <mergeCell ref="C67:X67"/>
    <mergeCell ref="C68:X68"/>
    <mergeCell ref="C69:X69"/>
    <mergeCell ref="C70:X70"/>
    <mergeCell ref="C71:X71"/>
    <mergeCell ref="C72:X72"/>
    <mergeCell ref="C73:X73"/>
    <mergeCell ref="C74:X74"/>
    <mergeCell ref="C75:X75"/>
    <mergeCell ref="C76:X76"/>
    <mergeCell ref="C77:X77"/>
    <mergeCell ref="C78:X78"/>
    <mergeCell ref="C79:X79"/>
    <mergeCell ref="C80:X80"/>
    <mergeCell ref="C81:X81"/>
  </mergeCells>
  <conditionalFormatting sqref="Q13:T15">
    <cfRule type="cellIs" priority="2" operator="greaterThan" aboveAverage="0" equalAverage="0" bottom="0" percent="0" rank="0" text="" dxfId="12">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BY34:BY89 B6"/>
    </sheetView>
  </sheetViews>
  <sheetFormatPr defaultColWidth="8.54296875" defaultRowHeight="15" zeroHeight="false" outlineLevelRow="0" outlineLevelCol="0"/>
  <cols>
    <col collapsed="false" customWidth="true" hidden="false" outlineLevel="0" max="21" min="21" style="0" width="10"/>
    <col collapsed="false" customWidth="true" hidden="false" outlineLevel="0" max="34" min="33" style="0" width="9.57"/>
    <col collapsed="false" customWidth="true" hidden="false" outlineLevel="0" max="36" min="36" style="0" width="11.71"/>
    <col collapsed="false" customWidth="true" hidden="false" outlineLevel="0" max="39" min="39" style="0" width="10.14"/>
    <col collapsed="false" customWidth="true" hidden="false" outlineLevel="0" max="41" min="41" style="0" width="9.57"/>
    <col collapsed="false" customWidth="true" hidden="false" outlineLevel="0" max="52" min="52" style="0" width="10"/>
    <col collapsed="false" customWidth="true" hidden="false" outlineLevel="0" max="53" min="53" style="0" width="10.57"/>
    <col collapsed="false" customWidth="true" hidden="false" outlineLevel="0" max="54" min="54" style="0" width="10.43"/>
    <col collapsed="false" customWidth="true" hidden="false" outlineLevel="0" max="76" min="76" style="0" width="11.28"/>
    <col collapsed="false" customWidth="true" hidden="false" outlineLevel="0" max="77" min="77" style="5" width="10.71"/>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AQ1" s="364"/>
      <c r="BR1" s="5"/>
      <c r="BS1" s="5"/>
      <c r="BX1" s="5"/>
    </row>
    <row r="2" customFormat="false" ht="18.75" hidden="false" customHeight="false" outlineLevel="0" collapsed="false">
      <c r="B2" s="6" t="n">
        <v>42795</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365"/>
      <c r="AR2" s="10"/>
      <c r="AS2" s="10"/>
      <c r="AT2" s="10"/>
      <c r="AU2" s="10"/>
      <c r="AV2" s="10"/>
      <c r="AW2" s="11"/>
      <c r="AX2" s="11"/>
      <c r="BR2" s="5"/>
      <c r="BS2" s="5"/>
      <c r="BX2" s="5"/>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493" t="s">
        <v>16</v>
      </c>
      <c r="R3" s="494" t="s">
        <v>17</v>
      </c>
      <c r="S3" s="495" t="s">
        <v>18</v>
      </c>
      <c r="T3" s="496" t="s">
        <v>19</v>
      </c>
      <c r="U3" s="497" t="s">
        <v>20</v>
      </c>
      <c r="V3" s="498" t="s">
        <v>21</v>
      </c>
      <c r="W3" s="498" t="s">
        <v>22</v>
      </c>
      <c r="X3" s="498" t="s">
        <v>23</v>
      </c>
      <c r="Y3" s="498" t="s">
        <v>24</v>
      </c>
      <c r="Z3" s="498" t="s">
        <v>25</v>
      </c>
      <c r="AA3" s="498" t="s">
        <v>26</v>
      </c>
      <c r="AB3" s="499" t="s">
        <v>27</v>
      </c>
      <c r="AC3" s="500" t="s">
        <v>144</v>
      </c>
      <c r="AD3" s="501" t="s">
        <v>29</v>
      </c>
      <c r="AE3" s="500" t="s">
        <v>30</v>
      </c>
      <c r="AF3" s="502" t="s">
        <v>31</v>
      </c>
      <c r="AG3" s="502" t="s">
        <v>32</v>
      </c>
      <c r="AH3" s="502" t="s">
        <v>33</v>
      </c>
      <c r="AI3" s="503" t="s">
        <v>34</v>
      </c>
      <c r="AJ3" s="504" t="s">
        <v>35</v>
      </c>
      <c r="AK3" s="505" t="s">
        <v>145</v>
      </c>
      <c r="AL3" s="506" t="s">
        <v>146</v>
      </c>
      <c r="AM3" s="505" t="s">
        <v>37</v>
      </c>
      <c r="AN3" s="505" t="s">
        <v>147</v>
      </c>
      <c r="AO3" s="507" t="s">
        <v>40</v>
      </c>
      <c r="AP3" s="508" t="s">
        <v>41</v>
      </c>
      <c r="AQ3" s="509" t="s">
        <v>42</v>
      </c>
      <c r="AR3" s="510" t="s">
        <v>43</v>
      </c>
      <c r="AS3" s="511" t="s">
        <v>44</v>
      </c>
      <c r="AT3" s="511" t="s">
        <v>45</v>
      </c>
      <c r="AU3" s="511" t="s">
        <v>46</v>
      </c>
      <c r="AV3" s="511" t="s">
        <v>47</v>
      </c>
      <c r="AW3" s="390" t="s">
        <v>48</v>
      </c>
      <c r="AX3" s="390" t="s">
        <v>49</v>
      </c>
      <c r="AZ3" s="390" t="s">
        <v>50</v>
      </c>
      <c r="BA3" s="390" t="s">
        <v>51</v>
      </c>
      <c r="BB3" s="390" t="s">
        <v>52</v>
      </c>
      <c r="BC3" s="390" t="s">
        <v>53</v>
      </c>
      <c r="BD3" s="390" t="s">
        <v>54</v>
      </c>
      <c r="BE3" s="391" t="s">
        <v>148</v>
      </c>
      <c r="BF3" s="37" t="s">
        <v>56</v>
      </c>
      <c r="BG3" s="37" t="s">
        <v>57</v>
      </c>
      <c r="BH3" s="37" t="s">
        <v>58</v>
      </c>
      <c r="BI3" s="392" t="s">
        <v>59</v>
      </c>
      <c r="BJ3" s="37" t="s">
        <v>60</v>
      </c>
      <c r="BK3" s="37"/>
      <c r="BL3" s="37" t="s">
        <v>61</v>
      </c>
      <c r="BM3" s="37" t="s">
        <v>62</v>
      </c>
      <c r="BN3" s="37" t="s">
        <v>63</v>
      </c>
      <c r="BO3" s="38" t="s">
        <v>64</v>
      </c>
      <c r="BP3" s="38" t="s">
        <v>65</v>
      </c>
      <c r="BQ3" s="39"/>
      <c r="BR3" s="40" t="s">
        <v>66</v>
      </c>
      <c r="BS3" s="40" t="s">
        <v>67</v>
      </c>
      <c r="BU3" s="37" t="s">
        <v>68</v>
      </c>
      <c r="BV3" s="37" t="s">
        <v>69</v>
      </c>
      <c r="BW3" s="37" t="s">
        <v>70</v>
      </c>
      <c r="BX3" s="393" t="s">
        <v>71</v>
      </c>
      <c r="BY3" s="393"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493"/>
      <c r="R4" s="494"/>
      <c r="S4" s="495"/>
      <c r="T4" s="496"/>
      <c r="U4" s="497"/>
      <c r="V4" s="498"/>
      <c r="W4" s="498"/>
      <c r="X4" s="498"/>
      <c r="Y4" s="498"/>
      <c r="Z4" s="498"/>
      <c r="AA4" s="498"/>
      <c r="AB4" s="499"/>
      <c r="AC4" s="500"/>
      <c r="AD4" s="501"/>
      <c r="AE4" s="500"/>
      <c r="AF4" s="502"/>
      <c r="AG4" s="502"/>
      <c r="AH4" s="502"/>
      <c r="AI4" s="503"/>
      <c r="AJ4" s="504"/>
      <c r="AK4" s="505"/>
      <c r="AL4" s="506"/>
      <c r="AM4" s="505"/>
      <c r="AN4" s="505"/>
      <c r="AO4" s="507"/>
      <c r="AP4" s="508"/>
      <c r="AQ4" s="509"/>
      <c r="AR4" s="510"/>
      <c r="AS4" s="511"/>
      <c r="AT4" s="511"/>
      <c r="AU4" s="511"/>
      <c r="AV4" s="511"/>
      <c r="AW4" s="390"/>
      <c r="AX4" s="390"/>
      <c r="AZ4" s="390"/>
      <c r="BA4" s="390"/>
      <c r="BB4" s="390"/>
      <c r="BC4" s="390"/>
      <c r="BD4" s="390"/>
      <c r="BE4" s="390"/>
      <c r="BF4" s="67" t="s">
        <v>75</v>
      </c>
      <c r="BG4" s="67" t="s">
        <v>75</v>
      </c>
      <c r="BH4" s="67" t="s">
        <v>76</v>
      </c>
      <c r="BI4" s="38" t="s">
        <v>77</v>
      </c>
      <c r="BJ4" s="38" t="s">
        <v>77</v>
      </c>
      <c r="BK4" s="38" t="s">
        <v>78</v>
      </c>
      <c r="BL4" s="67" t="s">
        <v>79</v>
      </c>
      <c r="BM4" s="67" t="s">
        <v>80</v>
      </c>
      <c r="BN4" s="37"/>
      <c r="BO4" s="38"/>
      <c r="BP4" s="38"/>
      <c r="BQ4" s="39"/>
      <c r="BR4" s="40"/>
      <c r="BS4" s="40"/>
      <c r="BU4" s="67" t="s">
        <v>75</v>
      </c>
      <c r="BV4" s="37"/>
      <c r="BW4" s="37"/>
      <c r="BX4" s="393"/>
      <c r="BY4" s="393"/>
    </row>
    <row r="5" customFormat="false" ht="15.75" hidden="false" customHeight="tru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493"/>
      <c r="R5" s="494"/>
      <c r="S5" s="495"/>
      <c r="T5" s="496"/>
      <c r="U5" s="497"/>
      <c r="V5" s="498"/>
      <c r="W5" s="498"/>
      <c r="X5" s="498"/>
      <c r="Y5" s="498"/>
      <c r="Z5" s="498"/>
      <c r="AA5" s="498"/>
      <c r="AB5" s="499"/>
      <c r="AC5" s="500"/>
      <c r="AD5" s="501"/>
      <c r="AE5" s="500"/>
      <c r="AF5" s="502"/>
      <c r="AG5" s="502"/>
      <c r="AH5" s="502"/>
      <c r="AI5" s="503"/>
      <c r="AJ5" s="504"/>
      <c r="AK5" s="505"/>
      <c r="AL5" s="506"/>
      <c r="AM5" s="505"/>
      <c r="AN5" s="505"/>
      <c r="AO5" s="507"/>
      <c r="AP5" s="508"/>
      <c r="AQ5" s="509"/>
      <c r="AR5" s="510"/>
      <c r="AS5" s="511"/>
      <c r="AT5" s="511"/>
      <c r="AU5" s="511"/>
      <c r="AV5" s="511"/>
      <c r="AW5" s="390"/>
      <c r="AX5" s="390"/>
      <c r="AZ5" s="390"/>
      <c r="BA5" s="390"/>
      <c r="BB5" s="390"/>
      <c r="BC5" s="390"/>
      <c r="BD5" s="390"/>
      <c r="BE5" s="391"/>
      <c r="BF5" s="67"/>
      <c r="BG5" s="67"/>
      <c r="BH5" s="67" t="s">
        <v>85</v>
      </c>
      <c r="BI5" s="38"/>
      <c r="BJ5" s="38"/>
      <c r="BK5" s="38"/>
      <c r="BL5" s="67"/>
      <c r="BM5" s="67"/>
      <c r="BN5" s="37"/>
      <c r="BO5" s="38"/>
      <c r="BP5" s="38"/>
      <c r="BQ5" s="39"/>
      <c r="BR5" s="40"/>
      <c r="BS5" s="40"/>
      <c r="BU5" s="67"/>
      <c r="BV5" s="37"/>
      <c r="BW5" s="37"/>
      <c r="BX5" s="393"/>
      <c r="BY5" s="393"/>
    </row>
    <row r="6" customFormat="false" ht="15" hidden="false" customHeight="false" outlineLevel="0" collapsed="false">
      <c r="A6" s="84" t="s">
        <v>95</v>
      </c>
      <c r="B6" s="180" t="n">
        <v>42792</v>
      </c>
      <c r="C6" s="86" t="n">
        <v>68.9</v>
      </c>
      <c r="D6" s="214" t="n">
        <v>0.573</v>
      </c>
      <c r="E6" s="88" t="n">
        <v>83</v>
      </c>
      <c r="F6" s="88" t="n">
        <v>56</v>
      </c>
      <c r="G6" s="89" t="n">
        <v>24</v>
      </c>
      <c r="H6" s="89" t="n">
        <v>0</v>
      </c>
      <c r="I6" s="89" t="n">
        <v>24</v>
      </c>
      <c r="J6" s="89" t="n">
        <v>0</v>
      </c>
      <c r="K6" s="90" t="n">
        <v>0</v>
      </c>
      <c r="L6" s="90" t="n">
        <v>0</v>
      </c>
      <c r="M6" s="90" t="n">
        <v>0</v>
      </c>
      <c r="N6" s="90" t="n">
        <v>0</v>
      </c>
      <c r="O6" s="90" t="n">
        <v>0</v>
      </c>
      <c r="P6" s="90" t="n">
        <v>0</v>
      </c>
      <c r="Q6" s="90" t="n">
        <v>3676</v>
      </c>
      <c r="R6" s="91" t="n">
        <v>3577</v>
      </c>
      <c r="S6" s="91" t="n">
        <v>3577</v>
      </c>
      <c r="T6" s="92" t="n">
        <v>3513</v>
      </c>
      <c r="U6" s="92" t="n">
        <v>3621</v>
      </c>
      <c r="V6" s="89" t="n">
        <v>45</v>
      </c>
      <c r="W6" s="89" t="n">
        <v>0</v>
      </c>
      <c r="X6" s="89" t="n">
        <v>45</v>
      </c>
      <c r="Y6" s="89" t="n">
        <v>0</v>
      </c>
      <c r="Z6" s="89" t="n">
        <v>63</v>
      </c>
      <c r="AA6" s="88" t="n">
        <v>0</v>
      </c>
      <c r="AB6" s="93" t="n">
        <f aca="false">U6-T6+AX6</f>
        <v>108</v>
      </c>
      <c r="AC6" s="94" t="n">
        <f aca="false">T6-S6</f>
        <v>-64</v>
      </c>
      <c r="AD6" s="88" t="n">
        <v>154</v>
      </c>
      <c r="AE6" s="181" t="n">
        <f aca="false">IF(AD6&gt;0, U6/(AD6*24),"no data")</f>
        <v>0.979707792207792</v>
      </c>
      <c r="AF6" s="96" t="n">
        <f aca="false">IF(Q6&gt;0,Q6/24,"no data")</f>
        <v>153.166666666667</v>
      </c>
      <c r="AG6" s="95" t="n">
        <f aca="false">IF(T6&gt;0,(T6/Q6),"no data")</f>
        <v>0.955658324265506</v>
      </c>
      <c r="AH6" s="97" t="n">
        <f aca="false">(1440-((V6*W6)+(X6*Y6)+(Z6*AA6))/(V6+X6+Z6))/1440</f>
        <v>1</v>
      </c>
      <c r="AI6" s="98" t="n">
        <f aca="false">IF(T6&gt;0,(1440-((W6*V6+AR6*AS6)+(Y6*X6+AT6*AU6)+(Z6*AA6+AV6*AW6))/(V6+X6+Z6))/1440,"no data")</f>
        <v>0.993736383442266</v>
      </c>
      <c r="AJ6" s="215" t="n">
        <v>10.515</v>
      </c>
      <c r="AK6" s="216" t="n">
        <v>159.82</v>
      </c>
      <c r="AL6" s="101" t="n">
        <f aca="false">AJ6*AK6</f>
        <v>1680.5073</v>
      </c>
      <c r="AM6" s="215" t="n">
        <v>31.089</v>
      </c>
      <c r="AN6" s="217" t="n">
        <v>936</v>
      </c>
      <c r="AO6" s="218" t="n">
        <f aca="false">AM6*AN6</f>
        <v>29099.304</v>
      </c>
      <c r="AP6" s="183" t="n">
        <f aca="false">IF(T6&gt;0,((((AJ6*AK6)+(AM6*AN6))/(T6*1000))*1000000),"no data")</f>
        <v>8761.68838599488</v>
      </c>
      <c r="AQ6" s="184" t="n">
        <f aca="false">R6/24</f>
        <v>149.041666666667</v>
      </c>
      <c r="AR6" s="88" t="n">
        <v>0</v>
      </c>
      <c r="AS6" s="106" t="n">
        <v>0</v>
      </c>
      <c r="AT6" s="106" t="n">
        <v>0</v>
      </c>
      <c r="AU6" s="88" t="n">
        <v>0</v>
      </c>
      <c r="AV6" s="106" t="n">
        <v>1</v>
      </c>
      <c r="AW6" s="88" t="n">
        <v>1380</v>
      </c>
      <c r="AX6" s="88" t="n">
        <v>0</v>
      </c>
      <c r="AZ6" s="107" t="n">
        <v>1074</v>
      </c>
      <c r="BA6" s="107" t="n">
        <v>1080</v>
      </c>
      <c r="BB6" s="107" t="n">
        <v>1467</v>
      </c>
      <c r="BC6" s="185" t="n">
        <f aca="false">(BA6-AZ6)</f>
        <v>6</v>
      </c>
      <c r="BD6" s="107" t="n">
        <f aca="false">AP6</f>
        <v>8761.68838599488</v>
      </c>
      <c r="BE6" s="107" t="n">
        <f aca="false">AP6</f>
        <v>8761.68838599488</v>
      </c>
      <c r="BF6" s="195" t="n">
        <v>2.187</v>
      </c>
      <c r="BG6" s="112" t="n">
        <v>2.187</v>
      </c>
      <c r="BH6" s="112" t="n">
        <v>31.7</v>
      </c>
      <c r="BI6" s="111" t="n">
        <v>28.55</v>
      </c>
      <c r="BJ6" s="111" t="n">
        <v>23</v>
      </c>
      <c r="BK6" s="111" t="n">
        <v>28.5</v>
      </c>
      <c r="BL6" s="112" t="n">
        <v>994.2</v>
      </c>
      <c r="BM6" s="111" t="n">
        <v>50.04</v>
      </c>
      <c r="BN6" s="112" t="n">
        <v>0.9264</v>
      </c>
      <c r="BO6" s="111" t="n">
        <v>90.51</v>
      </c>
      <c r="BP6" s="111" t="n">
        <v>85.63</v>
      </c>
      <c r="BQ6" s="114" t="n">
        <f aca="false">BP6-BO6</f>
        <v>-4.88000000000001</v>
      </c>
      <c r="BR6" s="107" t="n">
        <v>12636</v>
      </c>
      <c r="BS6" s="107" t="n">
        <v>12489</v>
      </c>
      <c r="BT6" s="186" t="n">
        <f aca="false">BS6-BR6</f>
        <v>-147</v>
      </c>
      <c r="BU6" s="107" t="n">
        <f aca="false">BF6+BG6</f>
        <v>4.374</v>
      </c>
      <c r="BV6" s="108" t="n">
        <v>24</v>
      </c>
      <c r="BW6" s="108" t="n">
        <v>24</v>
      </c>
      <c r="BX6" s="107" t="n">
        <v>19.48</v>
      </c>
      <c r="BY6" s="107" t="n">
        <v>6.65</v>
      </c>
    </row>
    <row r="7" customFormat="false" ht="15" hidden="false" customHeight="false" outlineLevel="0" collapsed="false">
      <c r="A7" s="84"/>
      <c r="B7" s="180" t="n">
        <v>42793</v>
      </c>
      <c r="C7" s="86" t="n">
        <v>69.98</v>
      </c>
      <c r="D7" s="214" t="n">
        <v>0.5376</v>
      </c>
      <c r="E7" s="88" t="n">
        <v>81</v>
      </c>
      <c r="F7" s="88" t="n">
        <v>55</v>
      </c>
      <c r="G7" s="89" t="n">
        <v>24</v>
      </c>
      <c r="H7" s="89" t="n">
        <v>0</v>
      </c>
      <c r="I7" s="89" t="n">
        <v>24</v>
      </c>
      <c r="J7" s="89" t="n">
        <v>0</v>
      </c>
      <c r="K7" s="90" t="n">
        <v>0</v>
      </c>
      <c r="L7" s="90" t="n">
        <v>0</v>
      </c>
      <c r="M7" s="90" t="n">
        <v>0</v>
      </c>
      <c r="N7" s="90" t="n">
        <v>0</v>
      </c>
      <c r="O7" s="90" t="n">
        <v>0</v>
      </c>
      <c r="P7" s="90" t="n">
        <v>0</v>
      </c>
      <c r="Q7" s="90" t="n">
        <v>3665</v>
      </c>
      <c r="R7" s="91" t="n">
        <v>3552</v>
      </c>
      <c r="S7" s="91" t="n">
        <v>3552</v>
      </c>
      <c r="T7" s="92" t="n">
        <v>3497</v>
      </c>
      <c r="U7" s="92" t="n">
        <v>3606</v>
      </c>
      <c r="V7" s="89" t="n">
        <v>45</v>
      </c>
      <c r="W7" s="89" t="n">
        <v>0</v>
      </c>
      <c r="X7" s="89" t="n">
        <v>45</v>
      </c>
      <c r="Y7" s="89" t="n">
        <v>0</v>
      </c>
      <c r="Z7" s="89" t="n">
        <v>63</v>
      </c>
      <c r="AA7" s="88" t="n">
        <v>0</v>
      </c>
      <c r="AB7" s="93" t="n">
        <f aca="false">U7-T7+AX7</f>
        <v>109</v>
      </c>
      <c r="AC7" s="94" t="n">
        <f aca="false">T7-S7</f>
        <v>-55</v>
      </c>
      <c r="AD7" s="88" t="n">
        <v>153</v>
      </c>
      <c r="AE7" s="181" t="n">
        <f aca="false">IF(AD7&gt;0, U7/(AD7*24),"no data")</f>
        <v>0.98202614379085</v>
      </c>
      <c r="AF7" s="96" t="n">
        <f aca="false">IF(Q7&gt;0,Q7/24,"no data")</f>
        <v>152.708333333333</v>
      </c>
      <c r="AG7" s="95" t="n">
        <f aca="false">IF(T7&gt;0,(T7/Q7),"no data")</f>
        <v>0.954160982264666</v>
      </c>
      <c r="AH7" s="97" t="n">
        <f aca="false">(1440-((V7*W7)+(X7*Y7)+(Z7*AA7))/(V7+X7+Z7))/1440</f>
        <v>1</v>
      </c>
      <c r="AI7" s="98" t="n">
        <f aca="false">IF(T7&gt;0,(1440-((W7*V7+AR7*AS7)+(Y7*X7+AT7*AU7)+(Z7*AA7+AV7*AW7))/(V7+X7+Z7))/1440,"no data")</f>
        <v>0.980392156862745</v>
      </c>
      <c r="AJ7" s="215" t="n">
        <v>10.53</v>
      </c>
      <c r="AK7" s="216" t="n">
        <v>159.11</v>
      </c>
      <c r="AL7" s="101" t="n">
        <f aca="false">AJ7*AK7</f>
        <v>1675.4283</v>
      </c>
      <c r="AM7" s="215" t="n">
        <v>30.931</v>
      </c>
      <c r="AN7" s="217" t="n">
        <v>937</v>
      </c>
      <c r="AO7" s="218" t="n">
        <f aca="false">AM7*AN7</f>
        <v>28982.347</v>
      </c>
      <c r="AP7" s="183" t="n">
        <f aca="false">IF(T7&gt;0,((((AJ7*AK7)+(AM7*AN7))/(T7*1000))*1000000),"no data")</f>
        <v>8766.87883900486</v>
      </c>
      <c r="AQ7" s="184" t="n">
        <f aca="false">R7/24</f>
        <v>148</v>
      </c>
      <c r="AR7" s="88" t="n">
        <v>0</v>
      </c>
      <c r="AS7" s="106" t="n">
        <v>0</v>
      </c>
      <c r="AT7" s="106" t="n">
        <v>0</v>
      </c>
      <c r="AU7" s="88" t="n">
        <v>0</v>
      </c>
      <c r="AV7" s="106" t="n">
        <v>3</v>
      </c>
      <c r="AW7" s="88" t="n">
        <v>1440</v>
      </c>
      <c r="AX7" s="88" t="n">
        <v>0</v>
      </c>
      <c r="AZ7" s="107" t="n">
        <v>1083</v>
      </c>
      <c r="BA7" s="107" t="n">
        <v>1077</v>
      </c>
      <c r="BB7" s="107" t="n">
        <v>1446</v>
      </c>
      <c r="BC7" s="185" t="n">
        <f aca="false">(BA7-AZ7)</f>
        <v>-6</v>
      </c>
      <c r="BD7" s="107" t="n">
        <f aca="false">AP7</f>
        <v>8766.87883900486</v>
      </c>
      <c r="BE7" s="107" t="n">
        <f aca="false">AP7</f>
        <v>8766.87883900486</v>
      </c>
      <c r="BF7" s="195" t="n">
        <v>2.074</v>
      </c>
      <c r="BG7" s="112" t="n">
        <v>2.057</v>
      </c>
      <c r="BH7" s="112" t="n">
        <v>31.65</v>
      </c>
      <c r="BI7" s="111" t="n">
        <v>28.69</v>
      </c>
      <c r="BJ7" s="111" t="n">
        <v>23.02</v>
      </c>
      <c r="BK7" s="111" t="n">
        <v>28.26</v>
      </c>
      <c r="BL7" s="112" t="n">
        <v>994.92</v>
      </c>
      <c r="BM7" s="111" t="n">
        <v>50.02</v>
      </c>
      <c r="BN7" s="112" t="n">
        <v>0.9242</v>
      </c>
      <c r="BO7" s="111" t="n">
        <v>91.14</v>
      </c>
      <c r="BP7" s="111" t="n">
        <v>85.59</v>
      </c>
      <c r="BQ7" s="114" t="n">
        <f aca="false">BP7-BO7</f>
        <v>-5.55</v>
      </c>
      <c r="BR7" s="107" t="n">
        <v>12599</v>
      </c>
      <c r="BS7" s="107" t="n">
        <v>12520</v>
      </c>
      <c r="BT7" s="186" t="n">
        <f aca="false">BS7-BR7</f>
        <v>-79</v>
      </c>
      <c r="BU7" s="107" t="n">
        <f aca="false">BF7+BG7</f>
        <v>4.131</v>
      </c>
      <c r="BV7" s="108" t="n">
        <v>24</v>
      </c>
      <c r="BW7" s="108" t="n">
        <v>24</v>
      </c>
      <c r="BX7" s="107" t="n">
        <v>21.38</v>
      </c>
      <c r="BY7" s="107" t="n">
        <v>10.13</v>
      </c>
    </row>
    <row r="8" customFormat="false" ht="15" hidden="false" customHeight="false" outlineLevel="0" collapsed="false">
      <c r="A8" s="84"/>
      <c r="B8" s="180" t="n">
        <v>42794</v>
      </c>
      <c r="C8" s="86" t="n">
        <v>71.7</v>
      </c>
      <c r="D8" s="214" t="n">
        <v>0.56</v>
      </c>
      <c r="E8" s="88" t="n">
        <v>82</v>
      </c>
      <c r="F8" s="88" t="n">
        <v>64</v>
      </c>
      <c r="G8" s="89" t="n">
        <v>24</v>
      </c>
      <c r="H8" s="89" t="n">
        <v>0</v>
      </c>
      <c r="I8" s="89" t="n">
        <v>24</v>
      </c>
      <c r="J8" s="89" t="n">
        <v>0</v>
      </c>
      <c r="K8" s="90" t="n">
        <v>0</v>
      </c>
      <c r="L8" s="90" t="n">
        <v>0</v>
      </c>
      <c r="M8" s="90" t="n">
        <v>0</v>
      </c>
      <c r="N8" s="90" t="n">
        <v>0</v>
      </c>
      <c r="O8" s="90" t="n">
        <v>1</v>
      </c>
      <c r="P8" s="90" t="n">
        <v>0</v>
      </c>
      <c r="Q8" s="90" t="n">
        <v>3677</v>
      </c>
      <c r="R8" s="91" t="n">
        <v>3549</v>
      </c>
      <c r="S8" s="91" t="n">
        <v>3549</v>
      </c>
      <c r="T8" s="92" t="n">
        <v>3496</v>
      </c>
      <c r="U8" s="92" t="n">
        <v>3606</v>
      </c>
      <c r="V8" s="89" t="n">
        <v>45</v>
      </c>
      <c r="W8" s="89" t="n">
        <v>0</v>
      </c>
      <c r="X8" s="89" t="n">
        <v>44</v>
      </c>
      <c r="Y8" s="89" t="n">
        <v>0</v>
      </c>
      <c r="Z8" s="89" t="n">
        <v>63</v>
      </c>
      <c r="AA8" s="88" t="n">
        <v>0</v>
      </c>
      <c r="AB8" s="93" t="n">
        <f aca="false">U8-T8+AX8</f>
        <v>110</v>
      </c>
      <c r="AC8" s="94" t="n">
        <f aca="false">T8-S8</f>
        <v>-53</v>
      </c>
      <c r="AD8" s="88" t="n">
        <v>152</v>
      </c>
      <c r="AE8" s="181" t="n">
        <f aca="false">IF(AD8&gt;0, U8/(AD8*24),"no data")</f>
        <v>0.988486842105263</v>
      </c>
      <c r="AF8" s="96" t="n">
        <f aca="false">IF(Q8&gt;0,Q8/24,"no data")</f>
        <v>153.208333333333</v>
      </c>
      <c r="AG8" s="95" t="n">
        <f aca="false">IF(T8&gt;0,(T8/Q8),"no data")</f>
        <v>0.950775088387272</v>
      </c>
      <c r="AH8" s="97" t="n">
        <f aca="false">(1440-((V8*W8)+(X8*Y8)+(Z8*AA8))/(V8+X8+Z8))/1440</f>
        <v>1</v>
      </c>
      <c r="AI8" s="98" t="n">
        <f aca="false">IF(T8&gt;0,(1440-((W8*V8+AR8*AS8)+(Y8*X8+AT8*AU8)+(Z8*AA8+AV8*AW8))/(V8+X8+Z8))/1440,"no data")</f>
        <v>0.98108552631579</v>
      </c>
      <c r="AJ8" s="215" t="n">
        <v>10.49</v>
      </c>
      <c r="AK8" s="216" t="n">
        <v>157.18</v>
      </c>
      <c r="AL8" s="101" t="n">
        <f aca="false">AJ8*AK8</f>
        <v>1648.8182</v>
      </c>
      <c r="AM8" s="215" t="n">
        <v>30.915</v>
      </c>
      <c r="AN8" s="217" t="n">
        <v>937</v>
      </c>
      <c r="AO8" s="218" t="n">
        <f aca="false">AM8*AN8</f>
        <v>28967.355</v>
      </c>
      <c r="AP8" s="183" t="n">
        <f aca="false">IF(T8&gt;0,((((AJ8*AK8)+(AM8*AN8))/(T8*1000))*1000000),"no data")</f>
        <v>8757.48661327231</v>
      </c>
      <c r="AQ8" s="184" t="n">
        <f aca="false">R8/24</f>
        <v>147.875</v>
      </c>
      <c r="AR8" s="88" t="n">
        <v>0</v>
      </c>
      <c r="AS8" s="106" t="n">
        <v>0</v>
      </c>
      <c r="AT8" s="106" t="n">
        <v>0</v>
      </c>
      <c r="AU8" s="88" t="n">
        <v>0</v>
      </c>
      <c r="AV8" s="106" t="n">
        <v>3</v>
      </c>
      <c r="AW8" s="88" t="n">
        <v>1380</v>
      </c>
      <c r="AX8" s="88" t="n">
        <v>0</v>
      </c>
      <c r="AZ8" s="107" t="n">
        <v>1091</v>
      </c>
      <c r="BA8" s="107" t="n">
        <v>1067</v>
      </c>
      <c r="BB8" s="107" t="n">
        <v>1448</v>
      </c>
      <c r="BC8" s="185" t="n">
        <f aca="false">(BA8-AZ8)</f>
        <v>-24</v>
      </c>
      <c r="BD8" s="107" t="n">
        <f aca="false">AP8</f>
        <v>8757.48661327231</v>
      </c>
      <c r="BE8" s="107" t="n">
        <f aca="false">AP8</f>
        <v>8757.48661327231</v>
      </c>
      <c r="BF8" s="195" t="n">
        <v>2.088</v>
      </c>
      <c r="BG8" s="112" t="n">
        <v>2.093</v>
      </c>
      <c r="BH8" s="112" t="n">
        <v>31.2</v>
      </c>
      <c r="BI8" s="111" t="n">
        <v>28.8</v>
      </c>
      <c r="BJ8" s="111" t="n">
        <v>22.9</v>
      </c>
      <c r="BK8" s="111" t="n">
        <v>28.1</v>
      </c>
      <c r="BL8" s="112" t="n">
        <v>995.4</v>
      </c>
      <c r="BM8" s="111" t="n">
        <v>50.06</v>
      </c>
      <c r="BN8" s="112" t="n">
        <v>0.9249</v>
      </c>
      <c r="BO8" s="111" t="n">
        <v>92.61</v>
      </c>
      <c r="BP8" s="111" t="n">
        <v>85.68</v>
      </c>
      <c r="BQ8" s="114" t="n">
        <f aca="false">BP8-BO8</f>
        <v>-6.92999999999999</v>
      </c>
      <c r="BR8" s="107" t="n">
        <v>12562</v>
      </c>
      <c r="BS8" s="107" t="n">
        <v>12552</v>
      </c>
      <c r="BT8" s="186" t="n">
        <f aca="false">BS8-BR8</f>
        <v>-10</v>
      </c>
      <c r="BU8" s="107" t="n">
        <f aca="false">BF8+BG8</f>
        <v>4.181</v>
      </c>
      <c r="BV8" s="108" t="n">
        <v>24</v>
      </c>
      <c r="BW8" s="108" t="n">
        <v>24</v>
      </c>
      <c r="BX8" s="107" t="n">
        <v>24</v>
      </c>
      <c r="BY8" s="107" t="n">
        <v>6.92</v>
      </c>
    </row>
    <row r="9" customFormat="false" ht="15" hidden="false" customHeight="false" outlineLevel="0" collapsed="false">
      <c r="A9" s="84"/>
      <c r="B9" s="180" t="n">
        <v>42795</v>
      </c>
      <c r="C9" s="86" t="n">
        <v>68.5</v>
      </c>
      <c r="D9" s="214" t="n">
        <v>0.619</v>
      </c>
      <c r="E9" s="88" t="n">
        <v>81</v>
      </c>
      <c r="F9" s="88" t="n">
        <v>60</v>
      </c>
      <c r="G9" s="89" t="n">
        <v>24</v>
      </c>
      <c r="H9" s="89" t="n">
        <v>0</v>
      </c>
      <c r="I9" s="89" t="n">
        <v>24</v>
      </c>
      <c r="J9" s="89" t="n">
        <v>0</v>
      </c>
      <c r="K9" s="90" t="n">
        <v>0</v>
      </c>
      <c r="L9" s="90" t="n">
        <v>0</v>
      </c>
      <c r="M9" s="90" t="n">
        <v>0</v>
      </c>
      <c r="N9" s="90" t="n">
        <v>0</v>
      </c>
      <c r="O9" s="90" t="n">
        <v>0</v>
      </c>
      <c r="P9" s="90" t="n">
        <v>0</v>
      </c>
      <c r="Q9" s="90" t="n">
        <v>3687</v>
      </c>
      <c r="R9" s="91" t="n">
        <v>3534</v>
      </c>
      <c r="S9" s="91" t="n">
        <v>3534</v>
      </c>
      <c r="T9" s="165" t="n">
        <v>3475</v>
      </c>
      <c r="U9" s="92" t="n">
        <v>3582</v>
      </c>
      <c r="V9" s="89" t="n">
        <v>46</v>
      </c>
      <c r="W9" s="89" t="n">
        <v>0</v>
      </c>
      <c r="X9" s="89" t="n">
        <v>45</v>
      </c>
      <c r="Y9" s="89" t="n">
        <v>0</v>
      </c>
      <c r="Z9" s="89" t="n">
        <v>63</v>
      </c>
      <c r="AA9" s="88" t="n">
        <v>0</v>
      </c>
      <c r="AB9" s="188" t="n">
        <f aca="false">U9-T9+AX9</f>
        <v>107</v>
      </c>
      <c r="AC9" s="189" t="n">
        <f aca="false">T9-S9</f>
        <v>-59</v>
      </c>
      <c r="AD9" s="190" t="n">
        <v>153</v>
      </c>
      <c r="AE9" s="191" t="n">
        <f aca="false">IF(AD9&gt;0, U9/(AD9*24),"no data")</f>
        <v>0.975490196078431</v>
      </c>
      <c r="AF9" s="192" t="n">
        <f aca="false">IF(Q9&gt;0,Q9/24,"no data")</f>
        <v>153.625</v>
      </c>
      <c r="AG9" s="98" t="n">
        <f aca="false">IF(T9&gt;0,(T9/Q9),"no data")</f>
        <v>0.942500678058042</v>
      </c>
      <c r="AH9" s="97" t="n">
        <f aca="false">(1440-((V9*W9)+(X9*Y9)+(Z9*AA9))/(V9+X9+Z9))/1440</f>
        <v>1</v>
      </c>
      <c r="AI9" s="98" t="n">
        <f aca="false">IF(T9&gt;0,(1440-((W9*V9+AR9*AS9)+(Y9*X9+AT9*AU9)+(Z9*AA9+AV9*AW9))/(V9+X9+Z9))/1440,"no data")</f>
        <v>0.974025974025974</v>
      </c>
      <c r="AJ9" s="99" t="n">
        <v>10.47</v>
      </c>
      <c r="AK9" s="100" t="n">
        <v>158.12</v>
      </c>
      <c r="AL9" s="101" t="n">
        <f aca="false">AJ9*AK9</f>
        <v>1655.5164</v>
      </c>
      <c r="AM9" s="99" t="n">
        <v>30.466</v>
      </c>
      <c r="AN9" s="102" t="n">
        <v>938</v>
      </c>
      <c r="AO9" s="103" t="n">
        <f aca="false">AM9*AN9</f>
        <v>28577.108</v>
      </c>
      <c r="AP9" s="193" t="n">
        <f aca="false">IF(T9&gt;0,((((AJ9*AK9)+(AM9*AN9))/(T9*1000))*1000000),"no data")</f>
        <v>8700.03579856115</v>
      </c>
      <c r="AQ9" s="184" t="n">
        <f aca="false">R9/24</f>
        <v>147.25</v>
      </c>
      <c r="AR9" s="88" t="n">
        <v>0</v>
      </c>
      <c r="AS9" s="106" t="n">
        <v>0</v>
      </c>
      <c r="AT9" s="106" t="n">
        <v>0</v>
      </c>
      <c r="AU9" s="88" t="n">
        <v>0</v>
      </c>
      <c r="AV9" s="106" t="n">
        <v>4</v>
      </c>
      <c r="AW9" s="88" t="n">
        <v>1440</v>
      </c>
      <c r="AX9" s="88" t="n">
        <v>0</v>
      </c>
      <c r="AZ9" s="107" t="n">
        <v>1100</v>
      </c>
      <c r="BA9" s="107" t="n">
        <v>1073</v>
      </c>
      <c r="BB9" s="107" t="n">
        <v>1409</v>
      </c>
      <c r="BC9" s="194" t="n">
        <f aca="false">(BA9-AZ9)</f>
        <v>-27</v>
      </c>
      <c r="BD9" s="111" t="n">
        <f aca="false">AP9</f>
        <v>8700.03579856115</v>
      </c>
      <c r="BE9" s="107" t="n">
        <f aca="false">AP9</f>
        <v>8700.03579856115</v>
      </c>
      <c r="BF9" s="195" t="n">
        <v>1.834</v>
      </c>
      <c r="BG9" s="112" t="n">
        <v>1.829</v>
      </c>
      <c r="BH9" s="112" t="n">
        <v>31.6</v>
      </c>
      <c r="BI9" s="111" t="n">
        <v>29</v>
      </c>
      <c r="BJ9" s="111" t="n">
        <v>23.1</v>
      </c>
      <c r="BK9" s="111" t="n">
        <v>28.17</v>
      </c>
      <c r="BL9" s="112" t="n">
        <v>995.4</v>
      </c>
      <c r="BM9" s="111" t="n">
        <v>50</v>
      </c>
      <c r="BN9" s="112" t="n">
        <v>0.9249</v>
      </c>
      <c r="BO9" s="111" t="n">
        <v>93.08</v>
      </c>
      <c r="BP9" s="111" t="n">
        <v>85.68</v>
      </c>
      <c r="BQ9" s="5" t="n">
        <f aca="false">BP9-BO9</f>
        <v>-7.39999999999999</v>
      </c>
      <c r="BR9" s="107" t="n">
        <v>12532</v>
      </c>
      <c r="BS9" s="107" t="n">
        <v>12563</v>
      </c>
      <c r="BT9" s="186" t="n">
        <f aca="false">BS9-BR9</f>
        <v>31</v>
      </c>
      <c r="BU9" s="107" t="n">
        <f aca="false">BF9+BG9</f>
        <v>3.663</v>
      </c>
      <c r="BV9" s="108" t="n">
        <v>24</v>
      </c>
      <c r="BW9" s="108" t="n">
        <v>24</v>
      </c>
      <c r="BX9" s="107" t="n">
        <v>24</v>
      </c>
      <c r="BY9" s="107" t="n">
        <v>7.1</v>
      </c>
    </row>
    <row r="10" customFormat="false" ht="15" hidden="false" customHeight="false" outlineLevel="0" collapsed="false">
      <c r="A10" s="84"/>
      <c r="B10" s="180" t="n">
        <v>42796</v>
      </c>
      <c r="C10" s="86" t="n">
        <v>69.3</v>
      </c>
      <c r="D10" s="214" t="n">
        <v>0.554</v>
      </c>
      <c r="E10" s="88" t="n">
        <v>83</v>
      </c>
      <c r="F10" s="88" t="n">
        <v>58</v>
      </c>
      <c r="G10" s="89" t="n">
        <v>24</v>
      </c>
      <c r="H10" s="89" t="n">
        <v>0</v>
      </c>
      <c r="I10" s="89" t="n">
        <v>24</v>
      </c>
      <c r="J10" s="89" t="n">
        <v>0</v>
      </c>
      <c r="K10" s="90" t="n">
        <v>0</v>
      </c>
      <c r="L10" s="90" t="n">
        <v>0</v>
      </c>
      <c r="M10" s="90" t="n">
        <v>0</v>
      </c>
      <c r="N10" s="90" t="n">
        <v>0</v>
      </c>
      <c r="O10" s="90" t="n">
        <v>0</v>
      </c>
      <c r="P10" s="90" t="n">
        <v>0</v>
      </c>
      <c r="Q10" s="90" t="n">
        <v>3678</v>
      </c>
      <c r="R10" s="91" t="n">
        <v>3564</v>
      </c>
      <c r="S10" s="91" t="n">
        <v>3564</v>
      </c>
      <c r="T10" s="165" t="n">
        <v>3510</v>
      </c>
      <c r="U10" s="92" t="n">
        <v>3621</v>
      </c>
      <c r="V10" s="89" t="n">
        <v>46</v>
      </c>
      <c r="W10" s="89" t="n">
        <v>0</v>
      </c>
      <c r="X10" s="89" t="n">
        <v>45</v>
      </c>
      <c r="Y10" s="89" t="n">
        <v>0</v>
      </c>
      <c r="Z10" s="89" t="n">
        <v>63</v>
      </c>
      <c r="AA10" s="88" t="n">
        <v>0</v>
      </c>
      <c r="AB10" s="93" t="n">
        <f aca="false">U10-T10+AX10</f>
        <v>111</v>
      </c>
      <c r="AC10" s="94" t="n">
        <f aca="false">T10-S10</f>
        <v>-54</v>
      </c>
      <c r="AD10" s="88" t="n">
        <v>154</v>
      </c>
      <c r="AE10" s="181" t="n">
        <f aca="false">IF(AD10&gt;0, U10/(AD10*24),"no data")</f>
        <v>0.979707792207792</v>
      </c>
      <c r="AF10" s="96" t="n">
        <f aca="false">IF(Q10&gt;0,Q10/24,"no data")</f>
        <v>153.25</v>
      </c>
      <c r="AG10" s="95" t="n">
        <f aca="false">IF(T10&gt;0,(T10/Q10),"no data")</f>
        <v>0.954323001631321</v>
      </c>
      <c r="AH10" s="97" t="n">
        <f aca="false">(1440-((V10*W10)+(X10*Y10)+(Z10*AA10))/(V10+X10+Z10))/1440</f>
        <v>1</v>
      </c>
      <c r="AI10" s="98" t="n">
        <f aca="false">IF(T10&gt;0,(1440-((W10*V10+AR10*AS10)+(Y10*X10+AT10*AU10)+(Z10*AA10+AV10*AW10))/(V10+X10+Z10))/1440,"no data")</f>
        <v>0.98051948051948</v>
      </c>
      <c r="AJ10" s="117" t="n">
        <v>10.41</v>
      </c>
      <c r="AK10" s="118" t="n">
        <v>155.94</v>
      </c>
      <c r="AL10" s="101" t="n">
        <f aca="false">AJ10*AK10</f>
        <v>1623.3354</v>
      </c>
      <c r="AM10" s="117" t="n">
        <v>30.868</v>
      </c>
      <c r="AN10" s="119" t="n">
        <v>938</v>
      </c>
      <c r="AO10" s="103" t="n">
        <f aca="false">AM10*AN10</f>
        <v>28954.184</v>
      </c>
      <c r="AP10" s="183" t="n">
        <f aca="false">IF(T10&gt;0,((((AJ10*AK10)+(AM10*AN10))/(T10*1000))*1000000),"no data")</f>
        <v>8711.54398860399</v>
      </c>
      <c r="AQ10" s="184" t="n">
        <f aca="false">R10/24</f>
        <v>148.5</v>
      </c>
      <c r="AR10" s="88" t="n">
        <v>0</v>
      </c>
      <c r="AS10" s="106" t="n">
        <v>0</v>
      </c>
      <c r="AT10" s="106" t="n">
        <v>0</v>
      </c>
      <c r="AU10" s="88" t="n">
        <v>0</v>
      </c>
      <c r="AV10" s="106" t="n">
        <v>3</v>
      </c>
      <c r="AW10" s="88" t="n">
        <v>1440</v>
      </c>
      <c r="AX10" s="88" t="n">
        <v>0</v>
      </c>
      <c r="AZ10" s="107" t="n">
        <v>1102</v>
      </c>
      <c r="BA10" s="107" t="n">
        <v>1079</v>
      </c>
      <c r="BB10" s="107" t="n">
        <v>1440</v>
      </c>
      <c r="BC10" s="185" t="n">
        <f aca="false">(BA10-AZ10)</f>
        <v>-23</v>
      </c>
      <c r="BD10" s="107" t="n">
        <f aca="false">AP10</f>
        <v>8711.54398860399</v>
      </c>
      <c r="BE10" s="107" t="n">
        <f aca="false">AP10</f>
        <v>8711.54398860399</v>
      </c>
      <c r="BF10" s="195" t="n">
        <v>1.989</v>
      </c>
      <c r="BG10" s="112" t="n">
        <v>1.989</v>
      </c>
      <c r="BH10" s="112" t="n">
        <v>31.6</v>
      </c>
      <c r="BI10" s="112" t="n">
        <v>29</v>
      </c>
      <c r="BJ10" s="112" t="n">
        <v>23.1</v>
      </c>
      <c r="BK10" s="112" t="n">
        <v>28.3</v>
      </c>
      <c r="BL10" s="112" t="n">
        <v>995.04</v>
      </c>
      <c r="BM10" s="111" t="n">
        <v>50</v>
      </c>
      <c r="BN10" s="113" t="n">
        <v>0.9262</v>
      </c>
      <c r="BO10" s="108" t="n">
        <v>92.5</v>
      </c>
      <c r="BP10" s="108" t="n">
        <v>85.6</v>
      </c>
      <c r="BQ10" s="114" t="n">
        <f aca="false">BP10-BO10</f>
        <v>-6.90000000000001</v>
      </c>
      <c r="BR10" s="107" t="n">
        <v>12522</v>
      </c>
      <c r="BS10" s="107" t="n">
        <v>12540</v>
      </c>
      <c r="BT10" s="0" t="n">
        <f aca="false">BS10-BR10</f>
        <v>18</v>
      </c>
      <c r="BU10" s="107" t="n">
        <f aca="false">BF10+BG10</f>
        <v>3.978</v>
      </c>
      <c r="BV10" s="108" t="n">
        <v>24</v>
      </c>
      <c r="BW10" s="108" t="n">
        <v>24</v>
      </c>
      <c r="BX10" s="107" t="n">
        <v>24</v>
      </c>
      <c r="BY10" s="107" t="n">
        <v>7.6</v>
      </c>
    </row>
    <row r="11" customFormat="false" ht="15" hidden="false" customHeight="false" outlineLevel="0" collapsed="false">
      <c r="A11" s="84"/>
      <c r="B11" s="180" t="n">
        <v>42797</v>
      </c>
      <c r="C11" s="86" t="n">
        <v>68.5</v>
      </c>
      <c r="D11" s="214" t="n">
        <v>0.589</v>
      </c>
      <c r="E11" s="88" t="n">
        <v>81</v>
      </c>
      <c r="F11" s="88" t="n">
        <v>58</v>
      </c>
      <c r="G11" s="89" t="n">
        <v>24</v>
      </c>
      <c r="H11" s="89" t="n">
        <v>0</v>
      </c>
      <c r="I11" s="89" t="n">
        <v>24</v>
      </c>
      <c r="J11" s="89" t="n">
        <v>0</v>
      </c>
      <c r="K11" s="90" t="n">
        <v>0</v>
      </c>
      <c r="L11" s="90" t="n">
        <v>0</v>
      </c>
      <c r="M11" s="90" t="n">
        <v>0</v>
      </c>
      <c r="N11" s="90" t="n">
        <v>0</v>
      </c>
      <c r="O11" s="90" t="n">
        <v>0</v>
      </c>
      <c r="P11" s="90" t="n">
        <v>0</v>
      </c>
      <c r="Q11" s="90" t="n">
        <v>3680</v>
      </c>
      <c r="R11" s="91" t="n">
        <v>3558</v>
      </c>
      <c r="S11" s="91" t="n">
        <v>3558</v>
      </c>
      <c r="T11" s="165" t="n">
        <v>3499</v>
      </c>
      <c r="U11" s="92" t="n">
        <v>3606</v>
      </c>
      <c r="V11" s="89" t="n">
        <v>46</v>
      </c>
      <c r="W11" s="89" t="n">
        <v>0</v>
      </c>
      <c r="X11" s="89" t="n">
        <v>45</v>
      </c>
      <c r="Y11" s="89" t="n">
        <v>0</v>
      </c>
      <c r="Z11" s="89" t="n">
        <v>63</v>
      </c>
      <c r="AA11" s="88" t="n">
        <v>0</v>
      </c>
      <c r="AB11" s="93" t="n">
        <f aca="false">U11-T11+AX11</f>
        <v>107</v>
      </c>
      <c r="AC11" s="94" t="n">
        <f aca="false">T11-S11</f>
        <v>-59</v>
      </c>
      <c r="AD11" s="88" t="n">
        <v>153</v>
      </c>
      <c r="AE11" s="181" t="n">
        <f aca="false">IF(AD11&gt;0, U11/(AD11*24),"no data")</f>
        <v>0.98202614379085</v>
      </c>
      <c r="AF11" s="96" t="n">
        <f aca="false">IF(Q11&gt;0,Q11/24,"no data")</f>
        <v>153.333333333333</v>
      </c>
      <c r="AG11" s="95" t="n">
        <f aca="false">IF(T11&gt;0,(T11/Q11),"no data")</f>
        <v>0.950815217391304</v>
      </c>
      <c r="AH11" s="97" t="n">
        <f aca="false">(1440-((V11*W11)+(X11*Y11)+(Z11*AA11))/(V11+X11+Z11))/1440</f>
        <v>1</v>
      </c>
      <c r="AI11" s="98" t="n">
        <f aca="false">IF(T11&gt;0,(1440-((W11*V11+AR11*AS11)+(Y11*W11+AT11*AU11)+(Z11*AA11+AV11*AW11))/(V11+X11+Z11))/1440,"no data")</f>
        <v>0.974025974025974</v>
      </c>
      <c r="AJ11" s="117" t="n">
        <v>10.45</v>
      </c>
      <c r="AK11" s="121" t="n">
        <v>155.3</v>
      </c>
      <c r="AL11" s="101" t="n">
        <f aca="false">AJ11*AK11</f>
        <v>1622.885</v>
      </c>
      <c r="AM11" s="117" t="n">
        <v>30.772</v>
      </c>
      <c r="AN11" s="119" t="n">
        <v>938</v>
      </c>
      <c r="AO11" s="103" t="n">
        <f aca="false">AM11*AN11</f>
        <v>28864.136</v>
      </c>
      <c r="AP11" s="183" t="n">
        <f aca="false">IF(T11&gt;0,((((AJ11*AK11)+(AM11*AN11))/(T11*1000))*1000000),"no data")</f>
        <v>8713.06687625036</v>
      </c>
      <c r="AQ11" s="184" t="n">
        <f aca="false">R11/24</f>
        <v>148.25</v>
      </c>
      <c r="AR11" s="88" t="n">
        <v>0</v>
      </c>
      <c r="AS11" s="106" t="n">
        <v>0</v>
      </c>
      <c r="AT11" s="106" t="n">
        <v>0</v>
      </c>
      <c r="AU11" s="88" t="n">
        <v>0</v>
      </c>
      <c r="AV11" s="106" t="n">
        <v>4</v>
      </c>
      <c r="AW11" s="88" t="n">
        <v>1440</v>
      </c>
      <c r="AX11" s="88" t="n">
        <v>0</v>
      </c>
      <c r="AZ11" s="107" t="n">
        <v>1104</v>
      </c>
      <c r="BA11" s="107" t="n">
        <v>1079</v>
      </c>
      <c r="BB11" s="107" t="n">
        <v>1423</v>
      </c>
      <c r="BC11" s="185" t="n">
        <f aca="false">(BA11-AZ11)</f>
        <v>-25</v>
      </c>
      <c r="BD11" s="107" t="n">
        <f aca="false">AP11</f>
        <v>8713.06687625036</v>
      </c>
      <c r="BE11" s="107" t="n">
        <f aca="false">AP11</f>
        <v>8713.06687625036</v>
      </c>
      <c r="BF11" s="195" t="n">
        <v>1.907</v>
      </c>
      <c r="BG11" s="112" t="n">
        <v>1.907</v>
      </c>
      <c r="BH11" s="112" t="n">
        <v>31.6</v>
      </c>
      <c r="BI11" s="112" t="n">
        <v>29</v>
      </c>
      <c r="BJ11" s="112" t="n">
        <v>23.2</v>
      </c>
      <c r="BK11" s="112" t="n">
        <v>28</v>
      </c>
      <c r="BL11" s="111" t="n">
        <v>992.79</v>
      </c>
      <c r="BM11" s="111" t="n">
        <v>50.02</v>
      </c>
      <c r="BN11" s="122" t="n">
        <v>0.9262</v>
      </c>
      <c r="BO11" s="108" t="n">
        <v>92.9</v>
      </c>
      <c r="BP11" s="108" t="n">
        <v>85.6</v>
      </c>
      <c r="BQ11" s="114" t="n">
        <f aca="false">BP11-BO11</f>
        <v>-7.30000000000001</v>
      </c>
      <c r="BR11" s="107" t="n">
        <v>12514</v>
      </c>
      <c r="BS11" s="107" t="n">
        <v>12554</v>
      </c>
      <c r="BT11" s="0" t="n">
        <f aca="false">BS11-BR11</f>
        <v>40</v>
      </c>
      <c r="BU11" s="107" t="n">
        <f aca="false">BF11+BG11</f>
        <v>3.814</v>
      </c>
      <c r="BV11" s="108" t="n">
        <v>24</v>
      </c>
      <c r="BW11" s="108" t="n">
        <v>24</v>
      </c>
      <c r="BX11" s="107" t="n">
        <v>24</v>
      </c>
      <c r="BY11" s="107" t="n">
        <v>7.48</v>
      </c>
    </row>
    <row r="12" customFormat="false" ht="15" hidden="false" customHeight="false" outlineLevel="0" collapsed="false">
      <c r="A12" s="84"/>
      <c r="B12" s="180" t="n">
        <v>42798</v>
      </c>
      <c r="C12" s="86" t="n">
        <v>67.74</v>
      </c>
      <c r="D12" s="214" t="n">
        <v>0.6088</v>
      </c>
      <c r="E12" s="88" t="n">
        <v>80</v>
      </c>
      <c r="F12" s="88" t="n">
        <v>56</v>
      </c>
      <c r="G12" s="89" t="n">
        <v>24</v>
      </c>
      <c r="H12" s="89" t="n">
        <v>0</v>
      </c>
      <c r="I12" s="89" t="n">
        <v>24</v>
      </c>
      <c r="J12" s="89" t="n">
        <v>0</v>
      </c>
      <c r="K12" s="90" t="n">
        <v>0</v>
      </c>
      <c r="L12" s="90" t="n">
        <v>0</v>
      </c>
      <c r="M12" s="90" t="n">
        <v>0</v>
      </c>
      <c r="N12" s="90" t="n">
        <v>0</v>
      </c>
      <c r="O12" s="90" t="n">
        <v>0</v>
      </c>
      <c r="P12" s="90" t="n">
        <v>0</v>
      </c>
      <c r="Q12" s="90" t="n">
        <v>3683</v>
      </c>
      <c r="R12" s="91" t="n">
        <v>3547</v>
      </c>
      <c r="S12" s="91" t="n">
        <v>3547</v>
      </c>
      <c r="T12" s="165" t="n">
        <v>3493</v>
      </c>
      <c r="U12" s="92" t="n">
        <v>3602</v>
      </c>
      <c r="V12" s="89" t="n">
        <v>46</v>
      </c>
      <c r="W12" s="89" t="n">
        <v>0</v>
      </c>
      <c r="X12" s="89" t="n">
        <v>45</v>
      </c>
      <c r="Y12" s="89" t="n">
        <v>0</v>
      </c>
      <c r="Z12" s="89" t="n">
        <v>63</v>
      </c>
      <c r="AA12" s="88" t="n">
        <v>0</v>
      </c>
      <c r="AB12" s="93" t="n">
        <f aca="false">U12-T12+AX12</f>
        <v>109</v>
      </c>
      <c r="AC12" s="94" t="n">
        <f aca="false">T12-S12</f>
        <v>-54</v>
      </c>
      <c r="AD12" s="88" t="n">
        <v>152</v>
      </c>
      <c r="AE12" s="181" t="n">
        <f aca="false">IF(AD12&gt;0, U12/(AD12*24),"no data")</f>
        <v>0.987390350877193</v>
      </c>
      <c r="AF12" s="96" t="n">
        <f aca="false">IF(Q12&gt;0,Q12/24,"no data")</f>
        <v>153.458333333333</v>
      </c>
      <c r="AG12" s="95" t="n">
        <f aca="false">IF(T12&gt;0,(T12/Q12),"no data")</f>
        <v>0.948411620961173</v>
      </c>
      <c r="AH12" s="97" t="n">
        <f aca="false">(1440-((V12*W12)+(X12*Y12)+(Z12*AA12))/(V12+X12+Z12))/1440</f>
        <v>1</v>
      </c>
      <c r="AI12" s="98" t="n">
        <f aca="false">IF(T12&gt;0,(1440-((W12*V12+AR12*AS12)+(Y12*X12+AT12*AU12)+(Z12*AA12+AV12*AW12))/(V12+X12+Z12))/1440,"no data")</f>
        <v>0.974025974025974</v>
      </c>
      <c r="AJ12" s="117" t="n">
        <v>10.455</v>
      </c>
      <c r="AK12" s="121" t="n">
        <v>155.55</v>
      </c>
      <c r="AL12" s="101" t="n">
        <f aca="false">AJ12*AK12</f>
        <v>1626.27525</v>
      </c>
      <c r="AM12" s="117" t="n">
        <v>30.768</v>
      </c>
      <c r="AN12" s="119" t="n">
        <v>938</v>
      </c>
      <c r="AO12" s="103" t="n">
        <f aca="false">AM12*AN12</f>
        <v>28860.384</v>
      </c>
      <c r="AP12" s="183" t="n">
        <f aca="false">IF(T12&gt;0,((((AJ12*AK12)+(AM12*AN12))/(T12*1000))*1000000),"no data")</f>
        <v>8727.92993129115</v>
      </c>
      <c r="AQ12" s="184" t="n">
        <f aca="false">R12/24</f>
        <v>147.791666666667</v>
      </c>
      <c r="AR12" s="88" t="n">
        <v>0</v>
      </c>
      <c r="AS12" s="106" t="n">
        <v>0</v>
      </c>
      <c r="AT12" s="106" t="n">
        <v>0</v>
      </c>
      <c r="AU12" s="88" t="n">
        <v>0</v>
      </c>
      <c r="AV12" s="106" t="n">
        <v>4</v>
      </c>
      <c r="AW12" s="88" t="n">
        <v>1440</v>
      </c>
      <c r="AX12" s="88" t="n">
        <v>0</v>
      </c>
      <c r="AZ12" s="107" t="n">
        <v>1104</v>
      </c>
      <c r="BA12" s="107" t="n">
        <v>1075</v>
      </c>
      <c r="BB12" s="107" t="n">
        <v>1423</v>
      </c>
      <c r="BC12" s="185" t="n">
        <f aca="false">(BA12-AZ12)</f>
        <v>-29</v>
      </c>
      <c r="BD12" s="107" t="n">
        <f aca="false">AP12</f>
        <v>8727.92993129115</v>
      </c>
      <c r="BE12" s="107" t="n">
        <f aca="false">AP12</f>
        <v>8727.92993129115</v>
      </c>
      <c r="BF12" s="195" t="n">
        <v>1.902</v>
      </c>
      <c r="BG12" s="112" t="n">
        <v>1.92</v>
      </c>
      <c r="BH12" s="112" t="n">
        <v>31.74</v>
      </c>
      <c r="BI12" s="111" t="n">
        <v>29.05</v>
      </c>
      <c r="BJ12" s="111" t="n">
        <v>23.15</v>
      </c>
      <c r="BK12" s="111" t="n">
        <v>28.17</v>
      </c>
      <c r="BL12" s="112" t="n">
        <v>992</v>
      </c>
      <c r="BM12" s="111" t="n">
        <v>50.03</v>
      </c>
      <c r="BN12" s="112" t="n">
        <v>0.926</v>
      </c>
      <c r="BO12" s="111" t="n">
        <v>92.89</v>
      </c>
      <c r="BP12" s="111" t="n">
        <v>85.53</v>
      </c>
      <c r="BQ12" s="114" t="n">
        <f aca="false">BP12-BO12</f>
        <v>-7.36</v>
      </c>
      <c r="BR12" s="107" t="n">
        <v>12519</v>
      </c>
      <c r="BS12" s="107" t="n">
        <v>12582</v>
      </c>
      <c r="BT12" s="0" t="n">
        <f aca="false">BS12-BR12</f>
        <v>63</v>
      </c>
      <c r="BU12" s="107" t="n">
        <f aca="false">BF12+BG12</f>
        <v>3.822</v>
      </c>
      <c r="BV12" s="107" t="n">
        <v>24</v>
      </c>
      <c r="BW12" s="107" t="n">
        <v>24</v>
      </c>
      <c r="BX12" s="107" t="n">
        <v>24</v>
      </c>
      <c r="BY12" s="107" t="n">
        <v>7.16</v>
      </c>
    </row>
    <row r="13" customFormat="false" ht="15" hidden="false" customHeight="false" outlineLevel="0" collapsed="false">
      <c r="A13" s="84" t="s">
        <v>96</v>
      </c>
      <c r="B13" s="180" t="n">
        <v>42799</v>
      </c>
      <c r="C13" s="125" t="n">
        <v>69.58</v>
      </c>
      <c r="D13" s="126" t="n">
        <v>0.567</v>
      </c>
      <c r="E13" s="127" t="n">
        <v>81</v>
      </c>
      <c r="F13" s="127" t="n">
        <v>59</v>
      </c>
      <c r="G13" s="128" t="n">
        <v>24</v>
      </c>
      <c r="H13" s="128" t="n">
        <v>0</v>
      </c>
      <c r="I13" s="128" t="n">
        <v>24</v>
      </c>
      <c r="J13" s="128" t="n">
        <v>0</v>
      </c>
      <c r="K13" s="129" t="n">
        <v>0</v>
      </c>
      <c r="L13" s="129" t="n">
        <v>0</v>
      </c>
      <c r="M13" s="129" t="n">
        <v>0</v>
      </c>
      <c r="N13" s="129" t="n">
        <v>0</v>
      </c>
      <c r="O13" s="129" t="n">
        <v>0</v>
      </c>
      <c r="P13" s="129" t="n">
        <v>0</v>
      </c>
      <c r="Q13" s="173" t="n">
        <v>3675</v>
      </c>
      <c r="R13" s="131" t="n">
        <v>3253</v>
      </c>
      <c r="S13" s="131" t="n">
        <v>3253</v>
      </c>
      <c r="T13" s="196" t="n">
        <v>3206</v>
      </c>
      <c r="U13" s="132" t="n">
        <v>3302</v>
      </c>
      <c r="V13" s="127" t="n">
        <v>46</v>
      </c>
      <c r="W13" s="127" t="n">
        <v>0</v>
      </c>
      <c r="X13" s="127" t="n">
        <v>45</v>
      </c>
      <c r="Y13" s="127" t="n">
        <v>0</v>
      </c>
      <c r="Z13" s="127" t="n">
        <v>63</v>
      </c>
      <c r="AA13" s="127" t="n">
        <v>0</v>
      </c>
      <c r="AB13" s="133" t="n">
        <f aca="false">U13-T13+AX13</f>
        <v>96</v>
      </c>
      <c r="AC13" s="131" t="n">
        <f aca="false">T13-S13</f>
        <v>-47</v>
      </c>
      <c r="AD13" s="127" t="n">
        <v>141</v>
      </c>
      <c r="AE13" s="135" t="n">
        <f aca="false">IF(AD13&gt;0, U13/(AD13*24),"no data")</f>
        <v>0.975768321513002</v>
      </c>
      <c r="AF13" s="136" t="n">
        <f aca="false">IF(Q13&gt;0,Q13/24,"no data")</f>
        <v>153.125</v>
      </c>
      <c r="AG13" s="135" t="n">
        <f aca="false">IF(T13&gt;0,(T13/Q13),"no data")</f>
        <v>0.872380952380952</v>
      </c>
      <c r="AH13" s="137" t="n">
        <f aca="false">(1440-((V13*W13)+(X13*Y13)+(Z13*AA13))/(V13+X13+Z13))/1440</f>
        <v>1</v>
      </c>
      <c r="AI13" s="138" t="n">
        <f aca="false">IF(T13&gt;0,(1440-((W13*V13+AR13*AS13)+(Y13*X13+AT13*AU13)+(Z13*AA13+AV13*AW13))/(V13+X13+Z13))/1440,"no data")</f>
        <v>0.896103896103896</v>
      </c>
      <c r="AJ13" s="219" t="n">
        <v>10.425</v>
      </c>
      <c r="AK13" s="220" t="n">
        <v>152.87</v>
      </c>
      <c r="AL13" s="154" t="n">
        <f aca="false">AJ13*AK13</f>
        <v>1593.66975</v>
      </c>
      <c r="AM13" s="219" t="n">
        <v>27.393</v>
      </c>
      <c r="AN13" s="221" t="n">
        <v>939</v>
      </c>
      <c r="AO13" s="140" t="n">
        <f aca="false">AM13*AN13</f>
        <v>25722.027</v>
      </c>
      <c r="AP13" s="198" t="n">
        <f aca="false">IF(T13&gt;0,((((AJ13*AK13)+(AM13*AN13))/(T13*1000))*1000000),"no data")</f>
        <v>8520.179897068</v>
      </c>
      <c r="AQ13" s="199" t="n">
        <f aca="false">R13/24</f>
        <v>135.541666666667</v>
      </c>
      <c r="AR13" s="143" t="n">
        <v>0</v>
      </c>
      <c r="AS13" s="127" t="n">
        <v>0</v>
      </c>
      <c r="AT13" s="144" t="n">
        <v>0</v>
      </c>
      <c r="AU13" s="144" t="n">
        <v>0</v>
      </c>
      <c r="AV13" s="127" t="n">
        <v>16</v>
      </c>
      <c r="AW13" s="144" t="n">
        <v>1440</v>
      </c>
      <c r="AX13" s="127" t="n">
        <v>0</v>
      </c>
      <c r="AZ13" s="127" t="n">
        <v>1097</v>
      </c>
      <c r="BA13" s="127" t="n">
        <v>1075</v>
      </c>
      <c r="BB13" s="127" t="n">
        <v>1130</v>
      </c>
      <c r="BC13" s="145" t="n">
        <f aca="false">(BA13-AZ13)</f>
        <v>-22</v>
      </c>
      <c r="BD13" s="146" t="n">
        <f aca="false">AP13</f>
        <v>8520.179897068</v>
      </c>
      <c r="BE13" s="145" t="n">
        <f aca="false">AP13</f>
        <v>8520.179897068</v>
      </c>
      <c r="BF13" s="200" t="n">
        <v>0.345</v>
      </c>
      <c r="BG13" s="145" t="n">
        <v>0.236</v>
      </c>
      <c r="BH13" s="145" t="n">
        <v>31.51</v>
      </c>
      <c r="BI13" s="145" t="n">
        <v>28.96</v>
      </c>
      <c r="BJ13" s="145" t="n">
        <v>23.08</v>
      </c>
      <c r="BK13" s="145" t="n">
        <v>28.15</v>
      </c>
      <c r="BL13" s="145" t="n">
        <v>992.83</v>
      </c>
      <c r="BM13" s="147" t="n">
        <v>50.08</v>
      </c>
      <c r="BN13" s="145" t="n">
        <v>0.9271</v>
      </c>
      <c r="BO13" s="147" t="n">
        <v>92.44</v>
      </c>
      <c r="BP13" s="147" t="n">
        <v>85.53</v>
      </c>
      <c r="BQ13" s="176" t="n">
        <f aca="false">BP13-BO13</f>
        <v>-6.91</v>
      </c>
      <c r="BR13" s="145" t="n">
        <v>12550</v>
      </c>
      <c r="BS13" s="145" t="n">
        <v>12545</v>
      </c>
      <c r="BT13" s="222" t="n">
        <f aca="false">BS13-BR13</f>
        <v>-5</v>
      </c>
      <c r="BU13" s="145" t="n">
        <f aca="false">BF13+BG13</f>
        <v>0.581</v>
      </c>
      <c r="BV13" s="147" t="n">
        <v>24</v>
      </c>
      <c r="BW13" s="147" t="n">
        <v>24</v>
      </c>
      <c r="BX13" s="145" t="n">
        <v>24</v>
      </c>
      <c r="BY13" s="145" t="n">
        <v>7.3</v>
      </c>
    </row>
    <row r="14" customFormat="false" ht="15" hidden="false" customHeight="false" outlineLevel="0" collapsed="false">
      <c r="A14" s="84"/>
      <c r="B14" s="180" t="n">
        <v>42800</v>
      </c>
      <c r="C14" s="125" t="n">
        <v>69</v>
      </c>
      <c r="D14" s="126" t="n">
        <v>0.586</v>
      </c>
      <c r="E14" s="127" t="n">
        <v>79</v>
      </c>
      <c r="F14" s="127" t="n">
        <v>60</v>
      </c>
      <c r="G14" s="128" t="n">
        <v>24</v>
      </c>
      <c r="H14" s="128" t="n">
        <v>0</v>
      </c>
      <c r="I14" s="128" t="n">
        <v>24</v>
      </c>
      <c r="J14" s="128" t="n">
        <v>0</v>
      </c>
      <c r="K14" s="129" t="n">
        <v>0</v>
      </c>
      <c r="L14" s="129" t="n">
        <v>0</v>
      </c>
      <c r="M14" s="129" t="n">
        <v>0</v>
      </c>
      <c r="N14" s="129" t="n">
        <v>0</v>
      </c>
      <c r="O14" s="129" t="n">
        <v>0</v>
      </c>
      <c r="P14" s="129" t="n">
        <v>0</v>
      </c>
      <c r="Q14" s="173" t="n">
        <v>3686</v>
      </c>
      <c r="R14" s="131" t="n">
        <v>3430</v>
      </c>
      <c r="S14" s="131" t="n">
        <v>3430</v>
      </c>
      <c r="T14" s="196" t="n">
        <v>3372</v>
      </c>
      <c r="U14" s="132" t="n">
        <v>3475</v>
      </c>
      <c r="V14" s="127" t="n">
        <v>46</v>
      </c>
      <c r="W14" s="127" t="n">
        <v>0</v>
      </c>
      <c r="X14" s="127" t="n">
        <v>45</v>
      </c>
      <c r="Y14" s="127" t="n">
        <v>0</v>
      </c>
      <c r="Z14" s="127" t="n">
        <v>63</v>
      </c>
      <c r="AA14" s="127" t="n">
        <v>0</v>
      </c>
      <c r="AB14" s="133" t="n">
        <f aca="false">U14-T14+AX14</f>
        <v>103</v>
      </c>
      <c r="AC14" s="131" t="n">
        <f aca="false">T14-S14</f>
        <v>-58</v>
      </c>
      <c r="AD14" s="127" t="n">
        <v>151</v>
      </c>
      <c r="AE14" s="135" t="n">
        <f aca="false">IF(AD14&gt;0, U14/(AD14*24),"no data")</f>
        <v>0.958885209713024</v>
      </c>
      <c r="AF14" s="136" t="n">
        <f aca="false">IF(Q14&gt;0,Q14/24,"no data")</f>
        <v>153.583333333333</v>
      </c>
      <c r="AG14" s="135" t="n">
        <f aca="false">IF(T14&gt;0,(T14/Q14),"no data")</f>
        <v>0.914812805208899</v>
      </c>
      <c r="AH14" s="137" t="n">
        <f aca="false">(1440-((V14*W14)+(X14*Y14)+(Z14*AA14))/(V14+X14+Z14))/1440</f>
        <v>1</v>
      </c>
      <c r="AI14" s="138" t="n">
        <f aca="false">IF(T14&gt;0,(1440-((W14*V14+AR14*AS14)+(Y14*X14+AT14*AU14)+(Z14*AA14+AV14*AW14))/(V14+X14+Z14))/1440,"no data")</f>
        <v>0.948051948051948</v>
      </c>
      <c r="AJ14" s="219" t="n">
        <v>10.44</v>
      </c>
      <c r="AK14" s="220" t="n">
        <v>153.91</v>
      </c>
      <c r="AL14" s="154" t="n">
        <f aca="false">AJ14*AK14</f>
        <v>1606.8204</v>
      </c>
      <c r="AM14" s="219" t="n">
        <v>29.466</v>
      </c>
      <c r="AN14" s="221" t="n">
        <v>939</v>
      </c>
      <c r="AO14" s="140" t="n">
        <f aca="false">AM14*AN14</f>
        <v>27668.574</v>
      </c>
      <c r="AP14" s="198" t="n">
        <f aca="false">IF(T14&gt;0,((((AJ14*AK14)+(AM14*AN14))/(T14*1000))*1000000),"no data")</f>
        <v>8681.90818505338</v>
      </c>
      <c r="AQ14" s="199" t="n">
        <f aca="false">R14/24</f>
        <v>142.916666666667</v>
      </c>
      <c r="AR14" s="143" t="n">
        <v>0</v>
      </c>
      <c r="AS14" s="127" t="n">
        <v>0</v>
      </c>
      <c r="AT14" s="144" t="n">
        <v>0</v>
      </c>
      <c r="AU14" s="144" t="n">
        <v>0</v>
      </c>
      <c r="AV14" s="127" t="n">
        <v>8</v>
      </c>
      <c r="AW14" s="144" t="n">
        <v>1440</v>
      </c>
      <c r="AX14" s="127" t="n">
        <v>0</v>
      </c>
      <c r="AZ14" s="127" t="n">
        <v>1095</v>
      </c>
      <c r="BA14" s="127" t="n">
        <v>1072</v>
      </c>
      <c r="BB14" s="127" t="n">
        <v>1308</v>
      </c>
      <c r="BC14" s="145" t="n">
        <f aca="false">(BA14-AZ14)</f>
        <v>-23</v>
      </c>
      <c r="BD14" s="146" t="n">
        <f aca="false">AP14</f>
        <v>8681.90818505338</v>
      </c>
      <c r="BE14" s="145" t="n">
        <f aca="false">AP14</f>
        <v>8681.90818505338</v>
      </c>
      <c r="BF14" s="200" t="n">
        <v>1.402</v>
      </c>
      <c r="BG14" s="145" t="n">
        <v>1.36</v>
      </c>
      <c r="BH14" s="145" t="n">
        <v>31.58</v>
      </c>
      <c r="BI14" s="145" t="n">
        <v>28.89</v>
      </c>
      <c r="BJ14" s="145" t="n">
        <v>22.91</v>
      </c>
      <c r="BK14" s="145" t="n">
        <v>28.16</v>
      </c>
      <c r="BL14" s="145" t="n">
        <v>991.4</v>
      </c>
      <c r="BM14" s="145" t="n">
        <v>50.04</v>
      </c>
      <c r="BN14" s="145" t="n">
        <v>0.9267</v>
      </c>
      <c r="BO14" s="147" t="n">
        <v>92.67</v>
      </c>
      <c r="BP14" s="147" t="n">
        <v>85.59</v>
      </c>
      <c r="BQ14" s="176" t="n">
        <f aca="false">BP14-BO14</f>
        <v>-7.08</v>
      </c>
      <c r="BR14" s="145" t="n">
        <v>12545</v>
      </c>
      <c r="BS14" s="145" t="n">
        <v>12529</v>
      </c>
      <c r="BT14" s="222" t="n">
        <f aca="false">BS14-BR14</f>
        <v>-16</v>
      </c>
      <c r="BU14" s="145" t="n">
        <f aca="false">BF14+BG14</f>
        <v>2.762</v>
      </c>
      <c r="BV14" s="147" t="n">
        <v>24</v>
      </c>
      <c r="BW14" s="147" t="n">
        <v>24</v>
      </c>
      <c r="BX14" s="145" t="n">
        <v>24</v>
      </c>
      <c r="BY14" s="145" t="n">
        <v>7.42</v>
      </c>
    </row>
    <row r="15" customFormat="false" ht="15" hidden="false" customHeight="false" outlineLevel="0" collapsed="false">
      <c r="A15" s="84"/>
      <c r="B15" s="180" t="n">
        <v>42801</v>
      </c>
      <c r="C15" s="125" t="n">
        <v>67.5</v>
      </c>
      <c r="D15" s="151" t="n">
        <v>0.679</v>
      </c>
      <c r="E15" s="127" t="n">
        <v>79</v>
      </c>
      <c r="F15" s="127" t="n">
        <v>62</v>
      </c>
      <c r="G15" s="128" t="n">
        <v>24</v>
      </c>
      <c r="H15" s="128" t="n">
        <v>0</v>
      </c>
      <c r="I15" s="128" t="n">
        <v>7</v>
      </c>
      <c r="J15" s="128" t="n">
        <v>9</v>
      </c>
      <c r="K15" s="129" t="n">
        <v>0</v>
      </c>
      <c r="L15" s="129" t="n">
        <v>0</v>
      </c>
      <c r="M15" s="129" t="n">
        <v>0</v>
      </c>
      <c r="N15" s="129" t="n">
        <v>0</v>
      </c>
      <c r="O15" s="129" t="n">
        <v>0</v>
      </c>
      <c r="P15" s="129" t="n">
        <v>0</v>
      </c>
      <c r="Q15" s="173" t="n">
        <v>3701</v>
      </c>
      <c r="R15" s="131" t="n">
        <v>2348.5</v>
      </c>
      <c r="S15" s="131" t="n">
        <v>2348.5</v>
      </c>
      <c r="T15" s="196" t="n">
        <v>2328</v>
      </c>
      <c r="U15" s="132" t="n">
        <v>2412</v>
      </c>
      <c r="V15" s="127" t="n">
        <v>46</v>
      </c>
      <c r="W15" s="127" t="n">
        <v>0</v>
      </c>
      <c r="X15" s="127" t="n">
        <v>45</v>
      </c>
      <c r="Y15" s="127" t="n">
        <v>943</v>
      </c>
      <c r="Z15" s="127" t="n">
        <v>63</v>
      </c>
      <c r="AA15" s="127" t="n">
        <v>0</v>
      </c>
      <c r="AB15" s="133" t="n">
        <f aca="false">U15-T15+AX15</f>
        <v>84</v>
      </c>
      <c r="AC15" s="131" t="n">
        <f aca="false">T15-S15</f>
        <v>-20.5</v>
      </c>
      <c r="AD15" s="127" t="n">
        <v>152</v>
      </c>
      <c r="AE15" s="135" t="n">
        <f aca="false">IF(AD15&gt;0, U15/(AD15*24),"no data")</f>
        <v>0.661184210526316</v>
      </c>
      <c r="AF15" s="136" t="n">
        <f aca="false">IF(Q15&gt;0,Q15/24,"no data")</f>
        <v>154.208333333333</v>
      </c>
      <c r="AG15" s="135" t="n">
        <f aca="false">IF(T15&gt;0,(T15/Q15),"no data")</f>
        <v>0.629019184004323</v>
      </c>
      <c r="AH15" s="137" t="n">
        <f aca="false">(1440-((V15*W15)+(X15*Y15)+(Z15*AA15))/(V15+X15+Z15))/1440</f>
        <v>0.80864448051948</v>
      </c>
      <c r="AI15" s="138" t="n">
        <f aca="false">IF(T15&gt;0,(1440-((W15*V15+AR15*AS15)+(Y15*X15+AT15*AU15)+(Z15*AA15+AV15*AW15))/(V15+X15+Z15))/1440,"no data")</f>
        <v>0.659654581529582</v>
      </c>
      <c r="AJ15" s="219" t="n">
        <v>3.25</v>
      </c>
      <c r="AK15" s="220" t="n">
        <v>167.44</v>
      </c>
      <c r="AL15" s="154" t="n">
        <f aca="false">AJ15*AK15</f>
        <v>544.18</v>
      </c>
      <c r="AM15" s="219" t="n">
        <v>20.922</v>
      </c>
      <c r="AN15" s="221" t="n">
        <v>939</v>
      </c>
      <c r="AO15" s="140" t="n">
        <f aca="false">AM15*AN15</f>
        <v>19645.758</v>
      </c>
      <c r="AP15" s="198" t="n">
        <f aca="false">IF(T15&gt;0,((((AJ15*AK15)+(AM15*AN15))/(T15*1000))*1000000),"no data")</f>
        <v>8672.65378006873</v>
      </c>
      <c r="AQ15" s="199" t="n">
        <f aca="false">R15/24</f>
        <v>97.8541666666667</v>
      </c>
      <c r="AR15" s="152" t="n">
        <v>0</v>
      </c>
      <c r="AS15" s="127" t="n">
        <v>0</v>
      </c>
      <c r="AT15" s="144" t="n">
        <v>20</v>
      </c>
      <c r="AU15" s="144" t="n">
        <v>68</v>
      </c>
      <c r="AV15" s="127" t="n">
        <v>22</v>
      </c>
      <c r="AW15" s="144" t="n">
        <v>1440</v>
      </c>
      <c r="AX15" s="127" t="n">
        <v>0</v>
      </c>
      <c r="AZ15" s="127" t="n">
        <v>1095</v>
      </c>
      <c r="BA15" s="127" t="n">
        <v>352</v>
      </c>
      <c r="BB15" s="127" t="n">
        <v>965</v>
      </c>
      <c r="BC15" s="145" t="n">
        <f aca="false">(BA15-AZ15)</f>
        <v>-743</v>
      </c>
      <c r="BD15" s="146" t="n">
        <f aca="false">AP15</f>
        <v>8672.65378006873</v>
      </c>
      <c r="BE15" s="145" t="n">
        <f aca="false">AP15</f>
        <v>8672.65378006873</v>
      </c>
      <c r="BF15" s="200" t="n">
        <v>2.564</v>
      </c>
      <c r="BG15" s="145" t="n">
        <v>0.678</v>
      </c>
      <c r="BH15" s="145" t="n">
        <v>31.75</v>
      </c>
      <c r="BI15" s="145" t="n">
        <v>28.92</v>
      </c>
      <c r="BJ15" s="145" t="n">
        <v>22.97</v>
      </c>
      <c r="BK15" s="145" t="n">
        <v>29.53</v>
      </c>
      <c r="BL15" s="145" t="n">
        <v>990.83</v>
      </c>
      <c r="BM15" s="145" t="n">
        <v>50.01</v>
      </c>
      <c r="BN15" s="145" t="n">
        <v>0.9213</v>
      </c>
      <c r="BO15" s="147" t="n">
        <v>93.51</v>
      </c>
      <c r="BP15" s="147" t="n">
        <v>86.81</v>
      </c>
      <c r="BQ15" s="176" t="n">
        <f aca="false">BP15-BO15</f>
        <v>-6.7</v>
      </c>
      <c r="BR15" s="145" t="n">
        <v>12555</v>
      </c>
      <c r="BS15" s="145" t="n">
        <v>12376</v>
      </c>
      <c r="BT15" s="222" t="n">
        <f aca="false">BS15-BR15</f>
        <v>-179</v>
      </c>
      <c r="BU15" s="145" t="n">
        <f aca="false">BF15+BG15</f>
        <v>3.242</v>
      </c>
      <c r="BV15" s="147" t="n">
        <v>24</v>
      </c>
      <c r="BW15" s="147" t="n">
        <v>7.4</v>
      </c>
      <c r="BX15" s="145" t="n">
        <v>24</v>
      </c>
      <c r="BY15" s="145" t="n">
        <v>5.42</v>
      </c>
    </row>
    <row r="16" customFormat="false" ht="15" hidden="false" customHeight="false" outlineLevel="0" collapsed="false">
      <c r="A16" s="84"/>
      <c r="B16" s="180" t="n">
        <v>42802</v>
      </c>
      <c r="C16" s="125" t="n">
        <v>67.6</v>
      </c>
      <c r="D16" s="151" t="n">
        <v>0.669</v>
      </c>
      <c r="E16" s="153" t="n">
        <v>83</v>
      </c>
      <c r="F16" s="153" t="n">
        <v>59</v>
      </c>
      <c r="G16" s="128" t="n">
        <v>6</v>
      </c>
      <c r="H16" s="128" t="n">
        <v>9</v>
      </c>
      <c r="I16" s="128" t="n">
        <v>24</v>
      </c>
      <c r="J16" s="128" t="n">
        <v>0</v>
      </c>
      <c r="K16" s="129" t="n">
        <v>0</v>
      </c>
      <c r="L16" s="129" t="n">
        <v>0</v>
      </c>
      <c r="M16" s="129" t="n">
        <v>0</v>
      </c>
      <c r="N16" s="129" t="n">
        <v>0</v>
      </c>
      <c r="O16" s="129" t="n">
        <v>0</v>
      </c>
      <c r="P16" s="129" t="n">
        <v>0</v>
      </c>
      <c r="Q16" s="173" t="n">
        <v>3688</v>
      </c>
      <c r="R16" s="131" t="n">
        <v>2286.5</v>
      </c>
      <c r="S16" s="131" t="n">
        <v>2286.5</v>
      </c>
      <c r="T16" s="196" t="n">
        <v>2273</v>
      </c>
      <c r="U16" s="132" t="n">
        <v>2357</v>
      </c>
      <c r="V16" s="127" t="n">
        <v>47</v>
      </c>
      <c r="W16" s="153" t="n">
        <v>1006</v>
      </c>
      <c r="X16" s="153" t="n">
        <v>46</v>
      </c>
      <c r="Y16" s="153" t="n">
        <v>0</v>
      </c>
      <c r="Z16" s="153" t="n">
        <v>63</v>
      </c>
      <c r="AA16" s="153" t="n">
        <v>0</v>
      </c>
      <c r="AB16" s="133" t="n">
        <f aca="false">U16-T16+AX16</f>
        <v>84</v>
      </c>
      <c r="AC16" s="131" t="n">
        <f aca="false">T16-S16</f>
        <v>-13.5</v>
      </c>
      <c r="AD16" s="127" t="n">
        <v>154</v>
      </c>
      <c r="AE16" s="202" t="n">
        <f aca="false">IF(AD16&gt;0, U16/(AD16*24),"no data")</f>
        <v>0.63771645021645</v>
      </c>
      <c r="AF16" s="136" t="n">
        <f aca="false">IF(Q16&gt;0,Q16/24,"no data")</f>
        <v>153.666666666667</v>
      </c>
      <c r="AG16" s="135" t="n">
        <f aca="false">IF(T16&gt;0,(T16/Q16),"no data")</f>
        <v>0.616323210412148</v>
      </c>
      <c r="AH16" s="137" t="n">
        <f aca="false">(1440-((V16*W16)+(X16*Y16)+(Z16*AA16))/(V16+X16+Z16))/1440</f>
        <v>0.789521011396011</v>
      </c>
      <c r="AI16" s="138" t="n">
        <f aca="false">IF(T16&gt;0,(1440-((W16*V16+AR16*AS16)+(Y16*X16+AT16*AU16)+(Z16*AA16+AV16*AW16))/(V16+X16+Z16))/1440,"no data")</f>
        <v>0.635719373219373</v>
      </c>
      <c r="AJ16" s="219" t="n">
        <v>10.3</v>
      </c>
      <c r="AK16" s="220" t="n">
        <v>152.45</v>
      </c>
      <c r="AL16" s="154" t="n">
        <f aca="false">AJ16*AK16</f>
        <v>1570.235</v>
      </c>
      <c r="AM16" s="219" t="n">
        <v>19.31</v>
      </c>
      <c r="AN16" s="221" t="n">
        <v>939</v>
      </c>
      <c r="AO16" s="140" t="n">
        <f aca="false">AM16*AN16</f>
        <v>18132.09</v>
      </c>
      <c r="AP16" s="198" t="n">
        <f aca="false">IF(T16&gt;0,((((AJ16*AK16)+(AM16*AN16))/(T16*1000))*1000000),"no data")</f>
        <v>8667.98284205895</v>
      </c>
      <c r="AQ16" s="199" t="n">
        <f aca="false">R16/24</f>
        <v>95.2708333333333</v>
      </c>
      <c r="AR16" s="127" t="n">
        <v>22</v>
      </c>
      <c r="AS16" s="144" t="n">
        <v>65</v>
      </c>
      <c r="AT16" s="144" t="n">
        <v>0</v>
      </c>
      <c r="AU16" s="127" t="n">
        <v>0</v>
      </c>
      <c r="AV16" s="144" t="n">
        <v>23</v>
      </c>
      <c r="AW16" s="127" t="n">
        <v>1440</v>
      </c>
      <c r="AX16" s="127" t="n">
        <v>0</v>
      </c>
      <c r="AZ16" s="145" t="n">
        <v>310</v>
      </c>
      <c r="BA16" s="145" t="n">
        <v>1101</v>
      </c>
      <c r="BB16" s="145" t="n">
        <v>946</v>
      </c>
      <c r="BC16" s="145" t="n">
        <f aca="false">(BA16-AZ16)</f>
        <v>791</v>
      </c>
      <c r="BD16" s="147" t="n">
        <f aca="false">AP16</f>
        <v>8667.98284205895</v>
      </c>
      <c r="BE16" s="145" t="n">
        <f aca="false">AP16</f>
        <v>8667.98284205895</v>
      </c>
      <c r="BF16" s="200" t="n">
        <v>0.586</v>
      </c>
      <c r="BG16" s="145" t="n">
        <v>2.581</v>
      </c>
      <c r="BH16" s="145" t="n">
        <v>31.86</v>
      </c>
      <c r="BI16" s="145" t="n">
        <v>28.97</v>
      </c>
      <c r="BJ16" s="145" t="n">
        <v>22.99</v>
      </c>
      <c r="BK16" s="145" t="n">
        <v>28.19</v>
      </c>
      <c r="BL16" s="145" t="n">
        <v>990.29</v>
      </c>
      <c r="BM16" s="145" t="n">
        <v>50</v>
      </c>
      <c r="BN16" s="145" t="n">
        <v>0.9269</v>
      </c>
      <c r="BO16" s="147" t="n">
        <v>94.76</v>
      </c>
      <c r="BP16" s="147" t="n">
        <v>86.42</v>
      </c>
      <c r="BQ16" s="176" t="n">
        <f aca="false">BP16-BO16</f>
        <v>-8.34</v>
      </c>
      <c r="BR16" s="145" t="n">
        <v>12346</v>
      </c>
      <c r="BS16" s="145" t="n">
        <v>12256</v>
      </c>
      <c r="BT16" s="222" t="n">
        <f aca="false">BS16-BR16</f>
        <v>-90</v>
      </c>
      <c r="BU16" s="145" t="n">
        <f aca="false">BF16+BG16</f>
        <v>3.167</v>
      </c>
      <c r="BV16" s="147" t="n">
        <v>6.47</v>
      </c>
      <c r="BW16" s="147" t="n">
        <v>24</v>
      </c>
      <c r="BX16" s="145" t="n">
        <v>5.25</v>
      </c>
      <c r="BY16" s="145" t="n">
        <v>1.6</v>
      </c>
    </row>
    <row r="17" customFormat="false" ht="15" hidden="false" customHeight="false" outlineLevel="0" collapsed="false">
      <c r="A17" s="84"/>
      <c r="B17" s="180" t="n">
        <v>42803</v>
      </c>
      <c r="C17" s="125" t="n">
        <v>62.39</v>
      </c>
      <c r="D17" s="151" t="n">
        <v>0.7078</v>
      </c>
      <c r="E17" s="127" t="n">
        <v>70</v>
      </c>
      <c r="F17" s="127" t="n">
        <v>56</v>
      </c>
      <c r="G17" s="127" t="n">
        <v>24</v>
      </c>
      <c r="H17" s="127" t="n">
        <v>0</v>
      </c>
      <c r="I17" s="127" t="n">
        <v>24</v>
      </c>
      <c r="J17" s="127" t="n">
        <v>0</v>
      </c>
      <c r="K17" s="129" t="n">
        <v>0</v>
      </c>
      <c r="L17" s="129" t="n">
        <v>0</v>
      </c>
      <c r="M17" s="129" t="n">
        <v>0</v>
      </c>
      <c r="N17" s="129" t="n">
        <v>0</v>
      </c>
      <c r="O17" s="129" t="n">
        <v>0</v>
      </c>
      <c r="P17" s="129" t="n">
        <v>0</v>
      </c>
      <c r="Q17" s="173" t="n">
        <v>3718</v>
      </c>
      <c r="R17" s="131" t="n">
        <v>3580</v>
      </c>
      <c r="S17" s="131" t="n">
        <v>3580</v>
      </c>
      <c r="T17" s="196" t="n">
        <v>3531</v>
      </c>
      <c r="U17" s="132" t="n">
        <v>3640</v>
      </c>
      <c r="V17" s="127" t="n">
        <v>48</v>
      </c>
      <c r="W17" s="127" t="n">
        <v>0</v>
      </c>
      <c r="X17" s="127" t="n">
        <v>46</v>
      </c>
      <c r="Y17" s="127" t="n">
        <v>0</v>
      </c>
      <c r="Z17" s="127" t="n">
        <v>63</v>
      </c>
      <c r="AA17" s="127" t="n">
        <v>0</v>
      </c>
      <c r="AB17" s="133" t="n">
        <f aca="false">U17-T17+AX17</f>
        <v>109</v>
      </c>
      <c r="AC17" s="131" t="n">
        <f aca="false">T17-S17</f>
        <v>-49</v>
      </c>
      <c r="AD17" s="127" t="n">
        <v>154</v>
      </c>
      <c r="AE17" s="135" t="n">
        <f aca="false">IF(AD17&gt;0, U17/(AD17*24),"no data")</f>
        <v>0.984848484848485</v>
      </c>
      <c r="AF17" s="136" t="n">
        <f aca="false">IF(Q17&gt;0,Q17/24,"no data")</f>
        <v>154.916666666667</v>
      </c>
      <c r="AG17" s="135" t="n">
        <f aca="false">IF(T17&gt;0,(T17/Q17),"no data")</f>
        <v>0.949704142011834</v>
      </c>
      <c r="AH17" s="137" t="n">
        <f aca="false">(1440-((V17*W17)+(X17*Y17)+(Z17*AA17))/(V17+X17+Z17))/1440</f>
        <v>1</v>
      </c>
      <c r="AI17" s="138" t="n">
        <f aca="false">IF(T17&gt;0,(1440-((W17*V17+AR17*AS17)+(Y17*X17+AT17*AU17)+(Z17*AA17+AV17*AW17))/(V17+X17+Z17))/1440,"no data")</f>
        <v>0.961783439490446</v>
      </c>
      <c r="AJ17" s="219" t="n">
        <v>10.215</v>
      </c>
      <c r="AK17" s="220" t="n">
        <v>152.38</v>
      </c>
      <c r="AL17" s="154" t="n">
        <f aca="false">AJ17*AK17</f>
        <v>1556.5617</v>
      </c>
      <c r="AM17" s="219" t="n">
        <v>31.018</v>
      </c>
      <c r="AN17" s="221" t="n">
        <v>939</v>
      </c>
      <c r="AO17" s="140" t="n">
        <f aca="false">AM17*AN17</f>
        <v>29125.902</v>
      </c>
      <c r="AP17" s="198" t="n">
        <f aca="false">IF(T17&gt;0,((((AJ17*AK17)+(AM17*AN17))/(T17*1000))*1000000),"no data")</f>
        <v>8689.45446049278</v>
      </c>
      <c r="AQ17" s="199" t="n">
        <f aca="false">R17/24</f>
        <v>149.166666666667</v>
      </c>
      <c r="AR17" s="127" t="n">
        <v>0</v>
      </c>
      <c r="AS17" s="127" t="n">
        <v>0</v>
      </c>
      <c r="AT17" s="127" t="n">
        <v>0</v>
      </c>
      <c r="AU17" s="127" t="n">
        <v>0</v>
      </c>
      <c r="AV17" s="127" t="n">
        <v>6</v>
      </c>
      <c r="AW17" s="127" t="n">
        <v>1440</v>
      </c>
      <c r="AX17" s="127" t="n">
        <v>0</v>
      </c>
      <c r="AZ17" s="145" t="n">
        <v>1156</v>
      </c>
      <c r="BA17" s="145" t="n">
        <v>1112</v>
      </c>
      <c r="BB17" s="145" t="n">
        <v>1372</v>
      </c>
      <c r="BC17" s="145" t="n">
        <f aca="false">(BA17-AZ17)</f>
        <v>-44</v>
      </c>
      <c r="BD17" s="147" t="n">
        <f aca="false">AP17</f>
        <v>8689.45446049278</v>
      </c>
      <c r="BE17" s="145" t="n">
        <f aca="false">AP17</f>
        <v>8689.45446049278</v>
      </c>
      <c r="BF17" s="200" t="n">
        <v>1.655</v>
      </c>
      <c r="BG17" s="145" t="n">
        <v>1.655</v>
      </c>
      <c r="BH17" s="145" t="n">
        <v>32.39</v>
      </c>
      <c r="BI17" s="145" t="n">
        <v>29.73</v>
      </c>
      <c r="BJ17" s="145" t="n">
        <v>23.55</v>
      </c>
      <c r="BK17" s="145" t="n">
        <v>27.86</v>
      </c>
      <c r="BL17" s="145" t="n">
        <v>988.9</v>
      </c>
      <c r="BM17" s="145" t="n">
        <v>50.02</v>
      </c>
      <c r="BN17" s="145" t="n">
        <v>0.9268</v>
      </c>
      <c r="BO17" s="147" t="n">
        <v>96.61</v>
      </c>
      <c r="BP17" s="147" t="n">
        <v>86.35</v>
      </c>
      <c r="BQ17" s="176" t="n">
        <f aca="false">BP17-BO17</f>
        <v>-10.26</v>
      </c>
      <c r="BR17" s="145" t="n">
        <v>12230</v>
      </c>
      <c r="BS17" s="145" t="n">
        <v>12308</v>
      </c>
      <c r="BT17" s="222" t="n">
        <f aca="false">BS17-BR17</f>
        <v>78</v>
      </c>
      <c r="BU17" s="145" t="n">
        <f aca="false">BF17+BG17</f>
        <v>3.31</v>
      </c>
      <c r="BV17" s="147" t="n">
        <v>24</v>
      </c>
      <c r="BW17" s="147" t="n">
        <v>24</v>
      </c>
      <c r="BX17" s="145" t="n">
        <v>24</v>
      </c>
      <c r="BY17" s="145" t="n">
        <v>5.45</v>
      </c>
    </row>
    <row r="18" customFormat="false" ht="15" hidden="false" customHeight="false" outlineLevel="0" collapsed="false">
      <c r="A18" s="84"/>
      <c r="B18" s="180" t="n">
        <v>42804</v>
      </c>
      <c r="C18" s="125" t="n">
        <v>62.61</v>
      </c>
      <c r="D18" s="151" t="n">
        <v>0.6718</v>
      </c>
      <c r="E18" s="127" t="n">
        <v>76</v>
      </c>
      <c r="F18" s="127" t="n">
        <v>54</v>
      </c>
      <c r="G18" s="127" t="n">
        <v>24</v>
      </c>
      <c r="H18" s="127" t="n">
        <v>0</v>
      </c>
      <c r="I18" s="127" t="n">
        <v>24</v>
      </c>
      <c r="J18" s="127" t="n">
        <v>0</v>
      </c>
      <c r="K18" s="129" t="n">
        <v>0</v>
      </c>
      <c r="L18" s="129" t="n">
        <v>0</v>
      </c>
      <c r="M18" s="129" t="n">
        <v>0</v>
      </c>
      <c r="N18" s="129" t="n">
        <v>0</v>
      </c>
      <c r="O18" s="129" t="n">
        <v>0</v>
      </c>
      <c r="P18" s="129" t="n">
        <v>0</v>
      </c>
      <c r="Q18" s="173" t="n">
        <v>3706</v>
      </c>
      <c r="R18" s="131" t="n">
        <v>3595</v>
      </c>
      <c r="S18" s="131" t="n">
        <v>3595</v>
      </c>
      <c r="T18" s="196" t="n">
        <v>3532</v>
      </c>
      <c r="U18" s="132" t="n">
        <v>3641</v>
      </c>
      <c r="V18" s="127" t="n">
        <v>48</v>
      </c>
      <c r="W18" s="127" t="n">
        <v>0</v>
      </c>
      <c r="X18" s="127" t="n">
        <v>47</v>
      </c>
      <c r="Y18" s="127" t="n">
        <v>0</v>
      </c>
      <c r="Z18" s="127" t="n">
        <v>63</v>
      </c>
      <c r="AA18" s="127" t="n">
        <v>0</v>
      </c>
      <c r="AB18" s="133" t="n">
        <f aca="false">U18-T18+AX18</f>
        <v>109</v>
      </c>
      <c r="AC18" s="131" t="n">
        <f aca="false">T18-S18</f>
        <v>-63</v>
      </c>
      <c r="AD18" s="127" t="n">
        <v>154</v>
      </c>
      <c r="AE18" s="135" t="n">
        <f aca="false">IF(AD18&gt;0, U18/(AD18*24),"no data")</f>
        <v>0.985119047619048</v>
      </c>
      <c r="AF18" s="136" t="n">
        <f aca="false">IF(Q18&gt;0,Q18/24,"no data")</f>
        <v>154.416666666667</v>
      </c>
      <c r="AG18" s="135" t="n">
        <f aca="false">IF(T18&gt;0,(T18/Q18),"no data")</f>
        <v>0.953049109552078</v>
      </c>
      <c r="AH18" s="137" t="n">
        <f aca="false">(1440-((V18*W18)+(X18*Y18)+(Z18*AA18))/(V18+X18+Z18))/1440</f>
        <v>1</v>
      </c>
      <c r="AI18" s="138" t="n">
        <f aca="false">IF(T18&gt;0,(1440-((W18*V18+AR18*AS18)+(Y18*X18+AT18*AU18)+(Z18*AA18+AV18*AW18))/(V18+X18+Z18))/1440,"no data")</f>
        <v>0.968354430379747</v>
      </c>
      <c r="AJ18" s="219" t="n">
        <v>10.2</v>
      </c>
      <c r="AK18" s="220" t="n">
        <v>152.16</v>
      </c>
      <c r="AL18" s="154" t="n">
        <f aca="false">AJ18*AK18</f>
        <v>1552.032</v>
      </c>
      <c r="AM18" s="219" t="n">
        <v>31.022</v>
      </c>
      <c r="AN18" s="221" t="n">
        <v>939</v>
      </c>
      <c r="AO18" s="140" t="n">
        <f aca="false">AM18*AN18</f>
        <v>29129.658</v>
      </c>
      <c r="AP18" s="198" t="n">
        <f aca="false">IF(T18&gt;0,((((AJ18*AK18)+(AM18*AN18))/(T18*1000))*1000000),"no data")</f>
        <v>8686.77519818799</v>
      </c>
      <c r="AQ18" s="199" t="n">
        <f aca="false">R18/24</f>
        <v>149.791666666667</v>
      </c>
      <c r="AR18" s="127" t="n">
        <v>0</v>
      </c>
      <c r="AS18" s="127" t="n">
        <v>0</v>
      </c>
      <c r="AT18" s="127" t="n">
        <v>0</v>
      </c>
      <c r="AU18" s="127" t="n">
        <v>0</v>
      </c>
      <c r="AV18" s="144" t="n">
        <v>5</v>
      </c>
      <c r="AW18" s="127" t="n">
        <v>1440</v>
      </c>
      <c r="AX18" s="127" t="n">
        <v>0</v>
      </c>
      <c r="AZ18" s="145" t="n">
        <v>1144</v>
      </c>
      <c r="BA18" s="145" t="n">
        <v>1115</v>
      </c>
      <c r="BB18" s="145" t="n">
        <v>1382</v>
      </c>
      <c r="BC18" s="145" t="n">
        <f aca="false">(BA18-AZ18)</f>
        <v>-29</v>
      </c>
      <c r="BD18" s="147" t="n">
        <f aca="false">AP18</f>
        <v>8686.77519818799</v>
      </c>
      <c r="BE18" s="145" t="n">
        <f aca="false">AP18</f>
        <v>8686.77519818799</v>
      </c>
      <c r="BF18" s="200" t="n">
        <v>1.665</v>
      </c>
      <c r="BG18" s="145" t="n">
        <v>1.64</v>
      </c>
      <c r="BH18" s="145" t="n">
        <v>32.58</v>
      </c>
      <c r="BI18" s="145" t="n">
        <v>29.56</v>
      </c>
      <c r="BJ18" s="145" t="n">
        <v>23.68</v>
      </c>
      <c r="BK18" s="145" t="n">
        <v>27.89</v>
      </c>
      <c r="BL18" s="145" t="n">
        <v>988.6</v>
      </c>
      <c r="BM18" s="145" t="n">
        <v>50.02</v>
      </c>
      <c r="BN18" s="145" t="n">
        <v>0.9269</v>
      </c>
      <c r="BO18" s="147" t="n">
        <v>95.18</v>
      </c>
      <c r="BP18" s="147" t="n">
        <v>86.13</v>
      </c>
      <c r="BQ18" s="176" t="n">
        <f aca="false">BP18-BO18</f>
        <v>-9.05000000000001</v>
      </c>
      <c r="BR18" s="145" t="n">
        <v>12286</v>
      </c>
      <c r="BS18" s="145" t="n">
        <v>12339</v>
      </c>
      <c r="BT18" s="222" t="n">
        <f aca="false">BS18-BR18</f>
        <v>53</v>
      </c>
      <c r="BU18" s="145" t="n">
        <f aca="false">BF18+BG18</f>
        <v>3.305</v>
      </c>
      <c r="BV18" s="147" t="n">
        <v>24</v>
      </c>
      <c r="BW18" s="147" t="n">
        <v>24</v>
      </c>
      <c r="BX18" s="145" t="n">
        <v>21.7</v>
      </c>
      <c r="BY18" s="223" t="n">
        <v>8.6</v>
      </c>
    </row>
    <row r="19" customFormat="false" ht="15" hidden="false" customHeight="false" outlineLevel="0" collapsed="false">
      <c r="A19" s="84"/>
      <c r="B19" s="180" t="n">
        <v>42805</v>
      </c>
      <c r="C19" s="125" t="n">
        <v>62.05</v>
      </c>
      <c r="D19" s="151" t="n">
        <v>0.6107</v>
      </c>
      <c r="E19" s="127" t="n">
        <v>72</v>
      </c>
      <c r="F19" s="127" t="n">
        <v>51</v>
      </c>
      <c r="G19" s="127" t="n">
        <v>24</v>
      </c>
      <c r="H19" s="127" t="n">
        <v>0</v>
      </c>
      <c r="I19" s="127" t="n">
        <v>24</v>
      </c>
      <c r="J19" s="127" t="n">
        <v>0</v>
      </c>
      <c r="K19" s="127" t="n">
        <v>0</v>
      </c>
      <c r="L19" s="127" t="n">
        <v>0</v>
      </c>
      <c r="M19" s="156" t="n">
        <v>0</v>
      </c>
      <c r="N19" s="156" t="n">
        <v>0</v>
      </c>
      <c r="O19" s="156" t="n">
        <v>0</v>
      </c>
      <c r="P19" s="156" t="n">
        <v>0</v>
      </c>
      <c r="Q19" s="173" t="n">
        <v>3708</v>
      </c>
      <c r="R19" s="131" t="n">
        <v>3604</v>
      </c>
      <c r="S19" s="131" t="n">
        <v>3518</v>
      </c>
      <c r="T19" s="196" t="n">
        <v>3477</v>
      </c>
      <c r="U19" s="132" t="n">
        <v>3582</v>
      </c>
      <c r="V19" s="127" t="n">
        <v>46</v>
      </c>
      <c r="W19" s="127" t="n">
        <v>0</v>
      </c>
      <c r="X19" s="127" t="n">
        <v>47</v>
      </c>
      <c r="Y19" s="127" t="n">
        <v>0</v>
      </c>
      <c r="Z19" s="127" t="n">
        <v>63</v>
      </c>
      <c r="AA19" s="127" t="n">
        <v>0</v>
      </c>
      <c r="AB19" s="133" t="n">
        <f aca="false">U19-T19+AX19</f>
        <v>105</v>
      </c>
      <c r="AC19" s="131" t="n">
        <f aca="false">T19-S19</f>
        <v>-41</v>
      </c>
      <c r="AD19" s="127" t="n">
        <v>154</v>
      </c>
      <c r="AE19" s="135" t="n">
        <f aca="false">IF(AD19&gt;0, U19/(AD19*24),"no data")</f>
        <v>0.969155844155844</v>
      </c>
      <c r="AF19" s="136" t="n">
        <f aca="false">IF(Q19&gt;0,Q19/24,"no data")</f>
        <v>154.5</v>
      </c>
      <c r="AG19" s="135" t="n">
        <f aca="false">IF(T19&gt;0,(T19/Q19),"no data")</f>
        <v>0.937702265372168</v>
      </c>
      <c r="AH19" s="137" t="n">
        <f aca="false">(1440-((V19*W19)+(X19*Y19)+(Z19*AA19))/(V19+X19+Z19))/1440</f>
        <v>1</v>
      </c>
      <c r="AI19" s="138" t="n">
        <f aca="false">IF(T19&gt;0,(1440-((W19*V19+AR19*AS19)+(Y19*X19+AT19*AU19)+(Z19*AA19+AV19*AW19))/(V19+X19+Z19))/1440,"no data")</f>
        <v>0.974937678062678</v>
      </c>
      <c r="AJ19" s="219" t="n">
        <v>10.22</v>
      </c>
      <c r="AK19" s="220" t="n">
        <v>152.3</v>
      </c>
      <c r="AL19" s="154" t="n">
        <f aca="false">AJ19*AK19</f>
        <v>1556.506</v>
      </c>
      <c r="AM19" s="219" t="n">
        <v>30.367</v>
      </c>
      <c r="AN19" s="221" t="n">
        <v>939</v>
      </c>
      <c r="AO19" s="140" t="n">
        <f aca="false">AM19*AN19</f>
        <v>28514.613</v>
      </c>
      <c r="AP19" s="198" t="n">
        <f aca="false">IF(T19&gt;0,((((AJ19*AK19)+(AM19*AN19))/(T19*1000))*1000000),"no data")</f>
        <v>8648.58182341099</v>
      </c>
      <c r="AQ19" s="199" t="n">
        <f aca="false">R19/24</f>
        <v>150.166666666667</v>
      </c>
      <c r="AR19" s="127" t="n">
        <v>0</v>
      </c>
      <c r="AS19" s="127" t="n">
        <v>0</v>
      </c>
      <c r="AT19" s="127" t="n">
        <v>0</v>
      </c>
      <c r="AU19" s="127" t="n">
        <v>0</v>
      </c>
      <c r="AV19" s="144" t="n">
        <v>5</v>
      </c>
      <c r="AW19" s="127" t="n">
        <v>1126</v>
      </c>
      <c r="AX19" s="127" t="n">
        <v>0</v>
      </c>
      <c r="AZ19" s="145" t="n">
        <v>1115</v>
      </c>
      <c r="BA19" s="145" t="n">
        <v>1123</v>
      </c>
      <c r="BB19" s="145" t="n">
        <v>1344</v>
      </c>
      <c r="BC19" s="145" t="n">
        <f aca="false">(BA19-AZ19)</f>
        <v>8</v>
      </c>
      <c r="BD19" s="147" t="n">
        <f aca="false">AP19</f>
        <v>8648.58182341099</v>
      </c>
      <c r="BE19" s="145" t="n">
        <f aca="false">AP19</f>
        <v>8648.58182341099</v>
      </c>
      <c r="BF19" s="200" t="n">
        <v>1.404</v>
      </c>
      <c r="BG19" s="145" t="n">
        <v>1.385</v>
      </c>
      <c r="BH19" s="145" t="n">
        <v>31.78</v>
      </c>
      <c r="BI19" s="145" t="n">
        <v>28.97</v>
      </c>
      <c r="BJ19" s="145" t="n">
        <v>23.86</v>
      </c>
      <c r="BK19" s="145" t="n">
        <v>27.79</v>
      </c>
      <c r="BL19" s="145" t="n">
        <v>991.67</v>
      </c>
      <c r="BM19" s="145" t="n">
        <v>50.05</v>
      </c>
      <c r="BN19" s="145" t="n">
        <v>0.9269</v>
      </c>
      <c r="BO19" s="147" t="n">
        <v>91.39</v>
      </c>
      <c r="BP19" s="147" t="n">
        <v>85.97</v>
      </c>
      <c r="BQ19" s="176" t="n">
        <f aca="false">BP19-BO19</f>
        <v>-5.42</v>
      </c>
      <c r="BR19" s="145" t="n">
        <v>12351</v>
      </c>
      <c r="BS19" s="145" t="n">
        <v>12314</v>
      </c>
      <c r="BT19" s="222" t="n">
        <f aca="false">BS19-BR19</f>
        <v>-37</v>
      </c>
      <c r="BU19" s="145" t="n">
        <f aca="false">BF19+BG19</f>
        <v>2.789</v>
      </c>
      <c r="BV19" s="147" t="n">
        <v>24</v>
      </c>
      <c r="BW19" s="147" t="n">
        <v>24</v>
      </c>
      <c r="BX19" s="145" t="n">
        <v>14.3</v>
      </c>
      <c r="BY19" s="145" t="n">
        <v>3.81</v>
      </c>
    </row>
    <row r="20" customFormat="false" ht="15" hidden="false" customHeight="false" outlineLevel="0" collapsed="false">
      <c r="A20" s="84" t="s">
        <v>97</v>
      </c>
      <c r="B20" s="180" t="n">
        <v>42806</v>
      </c>
      <c r="C20" s="86" t="n">
        <v>63.3</v>
      </c>
      <c r="D20" s="87" t="n">
        <v>0.584</v>
      </c>
      <c r="E20" s="88" t="n">
        <v>76</v>
      </c>
      <c r="F20" s="88" t="n">
        <v>53</v>
      </c>
      <c r="G20" s="88" t="n">
        <v>24</v>
      </c>
      <c r="H20" s="88" t="n">
        <v>0</v>
      </c>
      <c r="I20" s="88" t="n">
        <v>24</v>
      </c>
      <c r="J20" s="88" t="n">
        <v>0</v>
      </c>
      <c r="K20" s="88" t="n">
        <v>0</v>
      </c>
      <c r="L20" s="88" t="n">
        <v>0</v>
      </c>
      <c r="M20" s="90" t="n">
        <v>0</v>
      </c>
      <c r="N20" s="90" t="n">
        <v>0</v>
      </c>
      <c r="O20" s="90" t="n">
        <v>1</v>
      </c>
      <c r="P20" s="90" t="n">
        <v>0</v>
      </c>
      <c r="Q20" s="164" t="n">
        <v>3702</v>
      </c>
      <c r="R20" s="91" t="n">
        <v>3584</v>
      </c>
      <c r="S20" s="91" t="n">
        <v>3584</v>
      </c>
      <c r="T20" s="165" t="n">
        <v>3535</v>
      </c>
      <c r="U20" s="92" t="n">
        <v>3644</v>
      </c>
      <c r="V20" s="88" t="n">
        <v>46</v>
      </c>
      <c r="W20" s="88" t="n">
        <v>0</v>
      </c>
      <c r="X20" s="88" t="n">
        <v>46</v>
      </c>
      <c r="Y20" s="88" t="n">
        <v>0</v>
      </c>
      <c r="Z20" s="88" t="n">
        <v>63</v>
      </c>
      <c r="AA20" s="88" t="n">
        <v>0</v>
      </c>
      <c r="AB20" s="93" t="n">
        <f aca="false">U20-T20+AX20</f>
        <v>109</v>
      </c>
      <c r="AC20" s="204" t="n">
        <f aca="false">T20-S20</f>
        <v>-49</v>
      </c>
      <c r="AD20" s="88" t="n">
        <v>153</v>
      </c>
      <c r="AE20" s="95" t="n">
        <f aca="false">IF(AD20&gt;0, U20/(AD20*24),"no data")</f>
        <v>0.992374727668845</v>
      </c>
      <c r="AF20" s="96" t="n">
        <f aca="false">IF(Q20&gt;0,Q20/24,"no data")</f>
        <v>154.25</v>
      </c>
      <c r="AG20" s="95" t="n">
        <f aca="false">IF(T20&gt;0,(T20/Q20),"no data")</f>
        <v>0.954889249054565</v>
      </c>
      <c r="AH20" s="97" t="n">
        <f aca="false">(1440-((V20*W20)+(X20*Y20)+(Z20*AA20))/(V20+X20+Z20))/1440</f>
        <v>1</v>
      </c>
      <c r="AI20" s="98" t="n">
        <f aca="false">IF(T20&gt;0,(1440-((W20*V20+AR20*AS20)+(Y20*X20+AT20*AU20)+(Z20*AA20+AV20*AW20))/(V20+X20+Z20))/1440,"no data")</f>
        <v>0.975268817204301</v>
      </c>
      <c r="AJ20" s="117" t="n">
        <v>10.25</v>
      </c>
      <c r="AK20" s="121" t="n">
        <v>152.74</v>
      </c>
      <c r="AL20" s="101" t="n">
        <f aca="false">AJ20*AK20</f>
        <v>1565.585</v>
      </c>
      <c r="AM20" s="117" t="n">
        <v>31.039</v>
      </c>
      <c r="AN20" s="119" t="n">
        <v>939</v>
      </c>
      <c r="AO20" s="103" t="n">
        <f aca="false">AM20*AN20</f>
        <v>29145.621</v>
      </c>
      <c r="AP20" s="183" t="n">
        <f aca="false">IF(T20&gt;0,((((AJ20*AK20)+(AM20*AN20))/(T20*1000))*1000000),"no data")</f>
        <v>8687.75275813296</v>
      </c>
      <c r="AQ20" s="184" t="n">
        <f aca="false">R20/24</f>
        <v>149.333333333333</v>
      </c>
      <c r="AR20" s="88" t="n">
        <v>0</v>
      </c>
      <c r="AS20" s="106" t="n">
        <v>0</v>
      </c>
      <c r="AT20" s="106" t="n">
        <v>0</v>
      </c>
      <c r="AU20" s="88" t="n">
        <v>0</v>
      </c>
      <c r="AV20" s="106" t="n">
        <v>4</v>
      </c>
      <c r="AW20" s="88" t="n">
        <v>1380</v>
      </c>
      <c r="AX20" s="88" t="n">
        <v>0</v>
      </c>
      <c r="AZ20" s="107" t="n">
        <v>1112</v>
      </c>
      <c r="BA20" s="107" t="n">
        <v>1117</v>
      </c>
      <c r="BB20" s="107" t="n">
        <v>1415</v>
      </c>
      <c r="BC20" s="185" t="n">
        <f aca="false">(BA20-AZ20)</f>
        <v>5</v>
      </c>
      <c r="BD20" s="107" t="n">
        <f aca="false">AP20</f>
        <v>8687.75275813296</v>
      </c>
      <c r="BE20" s="107" t="n">
        <f aca="false">AP20</f>
        <v>8687.75275813296</v>
      </c>
      <c r="BF20" s="205" t="n">
        <v>1.808</v>
      </c>
      <c r="BG20" s="107" t="n">
        <v>1.808</v>
      </c>
      <c r="BH20" s="107" t="n">
        <v>19.3</v>
      </c>
      <c r="BI20" s="107" t="n">
        <v>28.9</v>
      </c>
      <c r="BJ20" s="107" t="n">
        <v>23.8</v>
      </c>
      <c r="BK20" s="107" t="n">
        <v>27.6</v>
      </c>
      <c r="BL20" s="107" t="n">
        <v>996.1</v>
      </c>
      <c r="BM20" s="107" t="n">
        <v>50</v>
      </c>
      <c r="BN20" s="107" t="n">
        <v>0.9271</v>
      </c>
      <c r="BO20" s="108" t="n">
        <v>91.4</v>
      </c>
      <c r="BP20" s="108" t="n">
        <v>85.8</v>
      </c>
      <c r="BQ20" s="114" t="n">
        <f aca="false">BP20-BO20</f>
        <v>-5.60000000000001</v>
      </c>
      <c r="BR20" s="107" t="n">
        <v>12359</v>
      </c>
      <c r="BS20" s="107" t="n">
        <v>12363</v>
      </c>
      <c r="BT20" s="186" t="n">
        <f aca="false">BS20-BR20</f>
        <v>4</v>
      </c>
      <c r="BU20" s="107" t="n">
        <f aca="false">BF20+BG20</f>
        <v>3.616</v>
      </c>
      <c r="BV20" s="108" t="n">
        <v>24</v>
      </c>
      <c r="BW20" s="108" t="n">
        <v>24</v>
      </c>
      <c r="BX20" s="107" t="n">
        <v>14.6</v>
      </c>
      <c r="BY20" s="107" t="n">
        <v>5.1</v>
      </c>
    </row>
    <row r="21" customFormat="false" ht="15" hidden="false" customHeight="false" outlineLevel="0" collapsed="false">
      <c r="A21" s="84"/>
      <c r="B21" s="180" t="n">
        <v>42807</v>
      </c>
      <c r="C21" s="86" t="n">
        <v>64.8</v>
      </c>
      <c r="D21" s="87" t="n">
        <v>0.552</v>
      </c>
      <c r="E21" s="88" t="n">
        <v>76</v>
      </c>
      <c r="F21" s="88" t="n">
        <v>54</v>
      </c>
      <c r="G21" s="88" t="n">
        <v>24</v>
      </c>
      <c r="H21" s="88" t="n">
        <v>0</v>
      </c>
      <c r="I21" s="88" t="n">
        <v>24</v>
      </c>
      <c r="J21" s="88" t="n">
        <v>0</v>
      </c>
      <c r="K21" s="90" t="n">
        <v>0</v>
      </c>
      <c r="L21" s="90" t="n">
        <v>0</v>
      </c>
      <c r="M21" s="90" t="n">
        <v>0</v>
      </c>
      <c r="N21" s="90" t="n">
        <v>0</v>
      </c>
      <c r="O21" s="90" t="n">
        <v>0</v>
      </c>
      <c r="P21" s="90" t="n">
        <v>0</v>
      </c>
      <c r="Q21" s="164" t="n">
        <v>3697</v>
      </c>
      <c r="R21" s="91" t="n">
        <v>3582</v>
      </c>
      <c r="S21" s="91" t="n">
        <v>3582</v>
      </c>
      <c r="T21" s="165" t="n">
        <v>3530</v>
      </c>
      <c r="U21" s="92" t="n">
        <v>3637</v>
      </c>
      <c r="V21" s="88" t="n">
        <v>46</v>
      </c>
      <c r="W21" s="88" t="n">
        <v>0</v>
      </c>
      <c r="X21" s="88" t="n">
        <v>46</v>
      </c>
      <c r="Y21" s="88" t="n">
        <v>0</v>
      </c>
      <c r="Z21" s="88" t="n">
        <v>63</v>
      </c>
      <c r="AA21" s="88" t="n">
        <v>0</v>
      </c>
      <c r="AB21" s="93" t="n">
        <f aca="false">U21-T21+AX21</f>
        <v>107</v>
      </c>
      <c r="AC21" s="204" t="n">
        <f aca="false">T21-S21</f>
        <v>-52</v>
      </c>
      <c r="AD21" s="88" t="n">
        <v>154</v>
      </c>
      <c r="AE21" s="95" t="n">
        <f aca="false">IF(AD21&gt;0, U21/(AD21*24),"no data")</f>
        <v>0.984036796536797</v>
      </c>
      <c r="AF21" s="96" t="n">
        <f aca="false">IF(Q21&gt;0,Q21/24,"no data")</f>
        <v>154.041666666667</v>
      </c>
      <c r="AG21" s="95" t="n">
        <f aca="false">IF(T21&gt;0,(T21/Q21),"no data")</f>
        <v>0.954828239112794</v>
      </c>
      <c r="AH21" s="97" t="n">
        <f aca="false">(1440-((V21*W21)+(X21*Y21)+(Z21*AA21))/(V21+X21+Z21))/1440</f>
        <v>1</v>
      </c>
      <c r="AI21" s="98" t="n">
        <f aca="false">IF(T21&gt;0,(1440-((W21*V21+AR21*AS21)+(Y21*X21+AT21*AU21)+(Z21*AA21+AV21*AW21))/(V21+X21+Z21))/1440,"no data")</f>
        <v>0.974193548387097</v>
      </c>
      <c r="AJ21" s="117" t="n">
        <v>10.012</v>
      </c>
      <c r="AK21" s="121" t="n">
        <v>153.24</v>
      </c>
      <c r="AL21" s="101" t="n">
        <f aca="false">AJ21*AK21</f>
        <v>1534.23888</v>
      </c>
      <c r="AM21" s="117" t="n">
        <v>31.001</v>
      </c>
      <c r="AN21" s="119" t="n">
        <v>939</v>
      </c>
      <c r="AO21" s="103" t="n">
        <f aca="false">AM21*AN21</f>
        <v>29109.939</v>
      </c>
      <c r="AP21" s="183" t="n">
        <f aca="false">IF(T21&gt;0,((((AJ21*AK21)+(AM21*AN21))/(T21*1000))*1000000),"no data")</f>
        <v>8681.07022096318</v>
      </c>
      <c r="AQ21" s="184" t="n">
        <f aca="false">R21/24</f>
        <v>149.25</v>
      </c>
      <c r="AR21" s="88" t="n">
        <v>0</v>
      </c>
      <c r="AS21" s="106" t="n">
        <v>0</v>
      </c>
      <c r="AT21" s="106" t="n">
        <v>0</v>
      </c>
      <c r="AU21" s="88" t="n">
        <v>0</v>
      </c>
      <c r="AV21" s="106" t="n">
        <v>4</v>
      </c>
      <c r="AW21" s="88" t="n">
        <v>1440</v>
      </c>
      <c r="AX21" s="88" t="n">
        <v>0</v>
      </c>
      <c r="AZ21" s="107" t="n">
        <v>1111</v>
      </c>
      <c r="BA21" s="107" t="n">
        <v>1106</v>
      </c>
      <c r="BB21" s="107" t="n">
        <v>1420</v>
      </c>
      <c r="BC21" s="185" t="n">
        <f aca="false">(BA21-AZ21)</f>
        <v>-5</v>
      </c>
      <c r="BD21" s="107" t="n">
        <f aca="false">AP21</f>
        <v>8681.07022096318</v>
      </c>
      <c r="BE21" s="107" t="n">
        <f aca="false">AP21</f>
        <v>8681.07022096318</v>
      </c>
      <c r="BF21" s="195" t="n">
        <v>1.846</v>
      </c>
      <c r="BG21" s="112" t="n">
        <v>1.844</v>
      </c>
      <c r="BH21" s="112" t="n">
        <v>31.4</v>
      </c>
      <c r="BI21" s="112" t="n">
        <v>28.9</v>
      </c>
      <c r="BJ21" s="112" t="n">
        <v>23.7</v>
      </c>
      <c r="BK21" s="112" t="n">
        <v>27.7</v>
      </c>
      <c r="BL21" s="112" t="n">
        <v>996.4</v>
      </c>
      <c r="BM21" s="111" t="n">
        <v>50.05</v>
      </c>
      <c r="BN21" s="112" t="n">
        <v>0.9271</v>
      </c>
      <c r="BO21" s="108" t="n">
        <v>91.7</v>
      </c>
      <c r="BP21" s="108" t="n">
        <v>85.6</v>
      </c>
      <c r="BQ21" s="114" t="n">
        <f aca="false">BP21-BO21</f>
        <v>-6.10000000000001</v>
      </c>
      <c r="BR21" s="107" t="n">
        <v>12385</v>
      </c>
      <c r="BS21" s="107" t="n">
        <v>12427</v>
      </c>
      <c r="BT21" s="186" t="n">
        <f aca="false">BS21-BR21</f>
        <v>42</v>
      </c>
      <c r="BU21" s="107" t="n">
        <f aca="false">BF21+BG21</f>
        <v>3.69</v>
      </c>
      <c r="BV21" s="108" t="n">
        <v>24</v>
      </c>
      <c r="BW21" s="108" t="n">
        <v>24</v>
      </c>
      <c r="BX21" s="108" t="n">
        <v>15.4</v>
      </c>
      <c r="BY21" s="108" t="n">
        <v>5.6</v>
      </c>
    </row>
    <row r="22" customFormat="false" ht="15" hidden="false" customHeight="false" outlineLevel="0" collapsed="false">
      <c r="A22" s="84"/>
      <c r="B22" s="180" t="n">
        <v>42808</v>
      </c>
      <c r="C22" s="86" t="n">
        <v>65.6</v>
      </c>
      <c r="D22" s="87" t="n">
        <v>0.535</v>
      </c>
      <c r="E22" s="88" t="n">
        <v>76</v>
      </c>
      <c r="F22" s="88" t="n">
        <v>54</v>
      </c>
      <c r="G22" s="88" t="n">
        <v>24</v>
      </c>
      <c r="H22" s="88" t="n">
        <v>0</v>
      </c>
      <c r="I22" s="88" t="n">
        <v>24</v>
      </c>
      <c r="J22" s="88" t="n">
        <v>0</v>
      </c>
      <c r="K22" s="90" t="n">
        <v>0</v>
      </c>
      <c r="L22" s="90" t="n">
        <v>0</v>
      </c>
      <c r="M22" s="90" t="n">
        <v>0</v>
      </c>
      <c r="N22" s="90" t="n">
        <v>0</v>
      </c>
      <c r="O22" s="90" t="n">
        <v>0</v>
      </c>
      <c r="P22" s="90" t="n">
        <v>0</v>
      </c>
      <c r="Q22" s="164" t="n">
        <v>3697</v>
      </c>
      <c r="R22" s="91" t="n">
        <v>3580</v>
      </c>
      <c r="S22" s="91" t="n">
        <v>3580</v>
      </c>
      <c r="T22" s="165" t="n">
        <v>3528</v>
      </c>
      <c r="U22" s="92" t="n">
        <v>3640</v>
      </c>
      <c r="V22" s="88" t="n">
        <v>46</v>
      </c>
      <c r="W22" s="88" t="n">
        <v>0</v>
      </c>
      <c r="X22" s="88" t="n">
        <v>46</v>
      </c>
      <c r="Y22" s="88" t="n">
        <v>0</v>
      </c>
      <c r="Z22" s="106" t="n">
        <v>63</v>
      </c>
      <c r="AA22" s="88" t="n">
        <v>0</v>
      </c>
      <c r="AB22" s="93" t="n">
        <f aca="false">U22-T22+AX22</f>
        <v>112</v>
      </c>
      <c r="AC22" s="204" t="n">
        <f aca="false">T22-S22</f>
        <v>-52</v>
      </c>
      <c r="AD22" s="88" t="n">
        <v>154</v>
      </c>
      <c r="AE22" s="95" t="n">
        <f aca="false">IF(AD22&gt;0, U22/(AD22*24),"no data")</f>
        <v>0.984848484848485</v>
      </c>
      <c r="AF22" s="96" t="n">
        <f aca="false">IF(Q22&gt;0,Q22/24,"no data")</f>
        <v>154.041666666667</v>
      </c>
      <c r="AG22" s="95" t="n">
        <f aca="false">IF(T22&gt;0,(T22/Q22),"no data")</f>
        <v>0.954287259940492</v>
      </c>
      <c r="AH22" s="97" t="n">
        <f aca="false">(1440-((V22*W22)+(X22*Y22)+(Z22*AA22))/(V22+X22+Z22))/1440</f>
        <v>1</v>
      </c>
      <c r="AI22" s="98" t="n">
        <f aca="false">IF(T22&gt;0,(1440-((W22*V22+AR22*AS22)+(Y22*X22+AT22*AU22)+(Z22*AA22+AV22*AW22))/(V22+X22+Z22))/1440,"no data")</f>
        <v>0.974193548387097</v>
      </c>
      <c r="AJ22" s="117" t="n">
        <v>10.002</v>
      </c>
      <c r="AK22" s="121" t="n">
        <v>151.91</v>
      </c>
      <c r="AL22" s="101" t="n">
        <f aca="false">AJ22*AK22</f>
        <v>1519.40382</v>
      </c>
      <c r="AM22" s="117" t="n">
        <v>30.98</v>
      </c>
      <c r="AN22" s="119" t="n">
        <v>939</v>
      </c>
      <c r="AO22" s="103" t="n">
        <f aca="false">AM22*AN22</f>
        <v>29090.22</v>
      </c>
      <c r="AP22" s="183" t="n">
        <f aca="false">IF(T22&gt;0,((((AJ22*AK22)+(AM22*AN22))/(T22*1000))*1000000),"no data")</f>
        <v>8676.19722789116</v>
      </c>
      <c r="AQ22" s="184" t="n">
        <f aca="false">R22/24</f>
        <v>149.166666666667</v>
      </c>
      <c r="AR22" s="88" t="n">
        <v>0</v>
      </c>
      <c r="AS22" s="106" t="n">
        <v>0</v>
      </c>
      <c r="AT22" s="106" t="n">
        <v>0</v>
      </c>
      <c r="AU22" s="88" t="n">
        <v>0</v>
      </c>
      <c r="AV22" s="106" t="n">
        <v>4</v>
      </c>
      <c r="AW22" s="88" t="n">
        <v>1440</v>
      </c>
      <c r="AX22" s="88" t="n">
        <v>0</v>
      </c>
      <c r="AZ22" s="107" t="n">
        <v>1115</v>
      </c>
      <c r="BA22" s="107" t="n">
        <v>1103</v>
      </c>
      <c r="BB22" s="107" t="n">
        <v>1422</v>
      </c>
      <c r="BC22" s="185" t="n">
        <f aca="false">(BA22-AZ22)</f>
        <v>-12</v>
      </c>
      <c r="BD22" s="107" t="n">
        <f aca="false">AP22</f>
        <v>8676.19722789116</v>
      </c>
      <c r="BE22" s="107" t="n">
        <f aca="false">AP22</f>
        <v>8676.19722789116</v>
      </c>
      <c r="BF22" s="195" t="n">
        <v>1.893</v>
      </c>
      <c r="BG22" s="112" t="n">
        <v>1.931</v>
      </c>
      <c r="BH22" s="112" t="n">
        <v>31.4</v>
      </c>
      <c r="BI22" s="112" t="n">
        <v>29.1</v>
      </c>
      <c r="BJ22" s="112" t="n">
        <v>23.6</v>
      </c>
      <c r="BK22" s="112" t="n">
        <v>27.7</v>
      </c>
      <c r="BL22" s="163" t="n">
        <v>998.1</v>
      </c>
      <c r="BM22" s="111" t="n">
        <v>50.06</v>
      </c>
      <c r="BN22" s="113" t="n">
        <v>0.9274</v>
      </c>
      <c r="BO22" s="108" t="n">
        <v>92.3</v>
      </c>
      <c r="BP22" s="108" t="n">
        <v>85.6</v>
      </c>
      <c r="BQ22" s="114" t="n">
        <f aca="false">BP22-BO22</f>
        <v>-6.7</v>
      </c>
      <c r="BR22" s="107" t="n">
        <v>12393</v>
      </c>
      <c r="BS22" s="107" t="n">
        <v>12464</v>
      </c>
      <c r="BT22" s="186" t="n">
        <f aca="false">BS22-BR22</f>
        <v>71</v>
      </c>
      <c r="BU22" s="107" t="n">
        <f aca="false">BF22+BG22</f>
        <v>3.824</v>
      </c>
      <c r="BV22" s="108" t="n">
        <v>24</v>
      </c>
      <c r="BW22" s="108" t="n">
        <v>24</v>
      </c>
      <c r="BX22" s="107" t="n">
        <v>17.3</v>
      </c>
      <c r="BY22" s="107" t="n">
        <v>2.3</v>
      </c>
    </row>
    <row r="23" customFormat="false" ht="15" hidden="false" customHeight="false" outlineLevel="0" collapsed="false">
      <c r="A23" s="84"/>
      <c r="B23" s="180" t="n">
        <v>42809</v>
      </c>
      <c r="C23" s="86" t="n">
        <v>66.3</v>
      </c>
      <c r="D23" s="87" t="n">
        <v>0.592</v>
      </c>
      <c r="E23" s="88" t="n">
        <v>73</v>
      </c>
      <c r="F23" s="88" t="n">
        <v>60</v>
      </c>
      <c r="G23" s="88" t="n">
        <v>24</v>
      </c>
      <c r="H23" s="88" t="n">
        <v>0</v>
      </c>
      <c r="I23" s="88" t="n">
        <v>24</v>
      </c>
      <c r="J23" s="88" t="n">
        <v>0</v>
      </c>
      <c r="K23" s="90" t="n">
        <v>0</v>
      </c>
      <c r="L23" s="90" t="n">
        <v>0</v>
      </c>
      <c r="M23" s="90" t="n">
        <v>0</v>
      </c>
      <c r="N23" s="90" t="n">
        <v>0</v>
      </c>
      <c r="O23" s="90" t="n">
        <v>0</v>
      </c>
      <c r="P23" s="90" t="n">
        <v>0</v>
      </c>
      <c r="Q23" s="164" t="n">
        <v>3690</v>
      </c>
      <c r="R23" s="91" t="n">
        <v>3584</v>
      </c>
      <c r="S23" s="91" t="n">
        <v>3584</v>
      </c>
      <c r="T23" s="165" t="n">
        <v>3526</v>
      </c>
      <c r="U23" s="92" t="n">
        <v>3631</v>
      </c>
      <c r="V23" s="88" t="n">
        <v>47</v>
      </c>
      <c r="W23" s="88" t="n">
        <v>0</v>
      </c>
      <c r="X23" s="88" t="n">
        <v>45</v>
      </c>
      <c r="Y23" s="88" t="n">
        <v>0</v>
      </c>
      <c r="Z23" s="88" t="n">
        <v>63</v>
      </c>
      <c r="AA23" s="88" t="n">
        <v>0</v>
      </c>
      <c r="AB23" s="93" t="n">
        <f aca="false">U23-T23+AX23</f>
        <v>105</v>
      </c>
      <c r="AC23" s="204" t="n">
        <f aca="false">T23-S23</f>
        <v>-58</v>
      </c>
      <c r="AD23" s="88" t="n">
        <v>154</v>
      </c>
      <c r="AE23" s="95" t="n">
        <f aca="false">IF(AD23&gt;0, U23/(AD23*24),"no data")</f>
        <v>0.98241341991342</v>
      </c>
      <c r="AF23" s="96" t="n">
        <f aca="false">IF(Q23&gt;0,Q23/24,"no data")</f>
        <v>153.75</v>
      </c>
      <c r="AG23" s="95" t="n">
        <f aca="false">IF(T23&gt;0,(T23/Q23),"no data")</f>
        <v>0.955555555555556</v>
      </c>
      <c r="AH23" s="97" t="n">
        <f aca="false">(1440-((V23*W23)+(X23*Y23)+(Z23*AA23))/(V23+X23+Z23))/1440</f>
        <v>1</v>
      </c>
      <c r="AI23" s="98" t="n">
        <f aca="false">IF(T23&gt;0,(1440-((W23*V23+AR23*AS23)+(Y23*X23+AT23*AU23)+(Z23*AA23+AV23*AW23))/(V23+X23+Z23))/1440,"no data")</f>
        <v>0.967741935483871</v>
      </c>
      <c r="AJ23" s="117" t="n">
        <v>10</v>
      </c>
      <c r="AK23" s="121" t="n">
        <v>152.33</v>
      </c>
      <c r="AL23" s="101" t="n">
        <f aca="false">AJ23*AK23</f>
        <v>1523.3</v>
      </c>
      <c r="AM23" s="117" t="n">
        <v>31.173</v>
      </c>
      <c r="AN23" s="119" t="n">
        <v>939</v>
      </c>
      <c r="AO23" s="103" t="n">
        <f aca="false">AM23*AN23</f>
        <v>29271.447</v>
      </c>
      <c r="AP23" s="183" t="n">
        <f aca="false">IF(T23&gt;0,((((AJ23*AK23)+(AM23*AN23))/(T23*1000))*1000000),"no data")</f>
        <v>8733.62081678956</v>
      </c>
      <c r="AQ23" s="184" t="n">
        <f aca="false">R23/24</f>
        <v>149.333333333333</v>
      </c>
      <c r="AR23" s="88" t="n">
        <v>0</v>
      </c>
      <c r="AS23" s="106" t="n">
        <v>0</v>
      </c>
      <c r="AT23" s="106" t="n">
        <v>0</v>
      </c>
      <c r="AU23" s="88" t="n">
        <v>0</v>
      </c>
      <c r="AV23" s="106" t="n">
        <v>5</v>
      </c>
      <c r="AW23" s="88" t="n">
        <v>1440</v>
      </c>
      <c r="AX23" s="88" t="n">
        <v>0</v>
      </c>
      <c r="AZ23" s="107" t="n">
        <v>1139</v>
      </c>
      <c r="BA23" s="107" t="n">
        <v>1091</v>
      </c>
      <c r="BB23" s="107" t="n">
        <v>1401</v>
      </c>
      <c r="BC23" s="185" t="n">
        <f aca="false">(BA23-AZ23)</f>
        <v>-48</v>
      </c>
      <c r="BD23" s="107" t="n">
        <f aca="false">AP23</f>
        <v>8733.62081678956</v>
      </c>
      <c r="BE23" s="107" t="n">
        <f aca="false">AP23</f>
        <v>8733.62081678956</v>
      </c>
      <c r="BF23" s="195" t="n">
        <v>1.752</v>
      </c>
      <c r="BG23" s="112" t="n">
        <v>1.752</v>
      </c>
      <c r="BH23" s="112" t="n">
        <v>31.9</v>
      </c>
      <c r="BI23" s="112" t="n">
        <v>29.5</v>
      </c>
      <c r="BJ23" s="112" t="n">
        <v>23.4</v>
      </c>
      <c r="BK23" s="112" t="n">
        <v>27.6</v>
      </c>
      <c r="BL23" s="112" t="n">
        <v>997.08</v>
      </c>
      <c r="BM23" s="111" t="n">
        <v>50.01</v>
      </c>
      <c r="BN23" s="112" t="n">
        <v>0.9281</v>
      </c>
      <c r="BO23" s="108" t="n">
        <v>95.6</v>
      </c>
      <c r="BP23" s="108" t="n">
        <v>85.7</v>
      </c>
      <c r="BQ23" s="114" t="n">
        <f aca="false">BP23-BO23</f>
        <v>-9.89999999999999</v>
      </c>
      <c r="BR23" s="107" t="n">
        <v>12336</v>
      </c>
      <c r="BS23" s="107" t="n">
        <v>12484</v>
      </c>
      <c r="BT23" s="186" t="n">
        <f aca="false">BS23-BR23</f>
        <v>148</v>
      </c>
      <c r="BU23" s="107" t="n">
        <f aca="false">BF23+BG23</f>
        <v>3.504</v>
      </c>
      <c r="BV23" s="108" t="n">
        <v>24</v>
      </c>
      <c r="BW23" s="108" t="n">
        <v>24</v>
      </c>
      <c r="BX23" s="107" t="n">
        <v>24</v>
      </c>
      <c r="BY23" s="107" t="n">
        <v>7.12</v>
      </c>
    </row>
    <row r="24" customFormat="false" ht="15" hidden="false" customHeight="false" outlineLevel="0" collapsed="false">
      <c r="A24" s="84"/>
      <c r="B24" s="180" t="n">
        <v>42810</v>
      </c>
      <c r="C24" s="86" t="n">
        <v>70.4</v>
      </c>
      <c r="D24" s="87" t="n">
        <v>0.572</v>
      </c>
      <c r="E24" s="89" t="n">
        <v>81</v>
      </c>
      <c r="F24" s="89" t="n">
        <v>61</v>
      </c>
      <c r="G24" s="89" t="n">
        <v>24</v>
      </c>
      <c r="H24" s="89" t="n">
        <v>0</v>
      </c>
      <c r="I24" s="89" t="n">
        <v>24</v>
      </c>
      <c r="J24" s="89" t="n">
        <v>0</v>
      </c>
      <c r="K24" s="208" t="n">
        <v>0</v>
      </c>
      <c r="L24" s="208" t="n">
        <v>0</v>
      </c>
      <c r="M24" s="208" t="n">
        <v>0</v>
      </c>
      <c r="N24" s="208" t="n">
        <v>0</v>
      </c>
      <c r="O24" s="208" t="n">
        <v>15</v>
      </c>
      <c r="P24" s="208" t="n">
        <v>47</v>
      </c>
      <c r="Q24" s="164" t="n">
        <v>3675</v>
      </c>
      <c r="R24" s="91" t="n">
        <v>3606</v>
      </c>
      <c r="S24" s="91" t="n">
        <v>3606</v>
      </c>
      <c r="T24" s="224" t="n">
        <v>3545</v>
      </c>
      <c r="U24" s="92" t="n">
        <v>3654</v>
      </c>
      <c r="V24" s="88" t="n">
        <v>47</v>
      </c>
      <c r="W24" s="89" t="n">
        <v>0</v>
      </c>
      <c r="X24" s="89" t="n">
        <v>45</v>
      </c>
      <c r="Y24" s="89" t="n">
        <v>0</v>
      </c>
      <c r="Z24" s="89" t="n">
        <v>63</v>
      </c>
      <c r="AA24" s="89" t="n">
        <v>0</v>
      </c>
      <c r="AB24" s="93" t="n">
        <f aca="false">U24-T24+AX24</f>
        <v>109</v>
      </c>
      <c r="AC24" s="204" t="n">
        <f aca="false">T24-S24</f>
        <v>-61</v>
      </c>
      <c r="AD24" s="89" t="n">
        <v>155</v>
      </c>
      <c r="AE24" s="209" t="n">
        <f aca="false">IF(AD24&gt;0, U24/(AD24*24),"no data")</f>
        <v>0.982258064516129</v>
      </c>
      <c r="AF24" s="96" t="n">
        <f aca="false">IF(Q24&gt;0,Q24/24,"no data")</f>
        <v>153.125</v>
      </c>
      <c r="AG24" s="95" t="n">
        <f aca="false">IF(T24&gt;0,(T24/Q24),"no data")</f>
        <v>0.964625850340136</v>
      </c>
      <c r="AH24" s="97" t="n">
        <f aca="false">(1440-((V24*W24)+(X24*Y24)+(Z24*AA24))/(V24+X24+Z24))/1440</f>
        <v>1</v>
      </c>
      <c r="AI24" s="98" t="n">
        <f aca="false">IF(T24&gt;0,(1440-((W24*V24+AR24*AS24)+(Y24*X24+AT24*AU24)+(Z24*AA24+AV24*AW24))/(V24+X24+Z24))/1440,"no data")</f>
        <v>0.988956093189964</v>
      </c>
      <c r="AJ24" s="117" t="n">
        <v>10.178</v>
      </c>
      <c r="AK24" s="121" t="n">
        <v>151.97</v>
      </c>
      <c r="AL24" s="101" t="n">
        <f aca="false">AJ24*AK24</f>
        <v>1546.75066</v>
      </c>
      <c r="AM24" s="117" t="n">
        <v>31.18</v>
      </c>
      <c r="AN24" s="119" t="n">
        <v>939</v>
      </c>
      <c r="AO24" s="103" t="n">
        <f aca="false">AM24*AN24</f>
        <v>29278.02</v>
      </c>
      <c r="AP24" s="183" t="n">
        <f aca="false">IF(T24&gt;0,((((AJ24*AK24)+(AM24*AN24))/(T24*1000))*1000000),"no data")</f>
        <v>8695.28086318759</v>
      </c>
      <c r="AQ24" s="184" t="n">
        <f aca="false">R24/24</f>
        <v>150.25</v>
      </c>
      <c r="AR24" s="88" t="n">
        <v>0</v>
      </c>
      <c r="AS24" s="210" t="n">
        <v>0</v>
      </c>
      <c r="AT24" s="210" t="n">
        <v>0</v>
      </c>
      <c r="AU24" s="89" t="n">
        <v>0</v>
      </c>
      <c r="AV24" s="210" t="n">
        <v>5</v>
      </c>
      <c r="AW24" s="89" t="n">
        <v>493</v>
      </c>
      <c r="AX24" s="89" t="n">
        <v>0</v>
      </c>
      <c r="AZ24" s="107" t="n">
        <v>1120</v>
      </c>
      <c r="BA24" s="107" t="n">
        <v>1082</v>
      </c>
      <c r="BB24" s="107" t="n">
        <v>1452</v>
      </c>
      <c r="BC24" s="185" t="n">
        <f aca="false">(BA24-AZ24)</f>
        <v>-38</v>
      </c>
      <c r="BD24" s="107" t="n">
        <f aca="false">AP24</f>
        <v>8695.28086318759</v>
      </c>
      <c r="BE24" s="107" t="n">
        <f aca="false">AP24</f>
        <v>8695.28086318759</v>
      </c>
      <c r="BF24" s="195" t="n">
        <v>2.078</v>
      </c>
      <c r="BG24" s="112" t="n">
        <v>2.078</v>
      </c>
      <c r="BH24" s="112" t="n">
        <v>31.4</v>
      </c>
      <c r="BI24" s="112" t="n">
        <v>29.2</v>
      </c>
      <c r="BJ24" s="112" t="n">
        <v>23.3</v>
      </c>
      <c r="BK24" s="112" t="n">
        <v>27.5</v>
      </c>
      <c r="BL24" s="112" t="n">
        <v>994.58</v>
      </c>
      <c r="BM24" s="111" t="n">
        <v>50.03</v>
      </c>
      <c r="BN24" s="112" t="n">
        <v>0.9276</v>
      </c>
      <c r="BO24" s="108" t="n">
        <v>95.3</v>
      </c>
      <c r="BP24" s="108" t="n">
        <v>85.7</v>
      </c>
      <c r="BQ24" s="114" t="n">
        <f aca="false">BP24-BO24</f>
        <v>-9.59999999999999</v>
      </c>
      <c r="BR24" s="107" t="n">
        <v>12388</v>
      </c>
      <c r="BS24" s="107" t="n">
        <v>12526</v>
      </c>
      <c r="BT24" s="186" t="n">
        <f aca="false">BS24-BR24</f>
        <v>138</v>
      </c>
      <c r="BU24" s="107" t="n">
        <f aca="false">BF24+BG24</f>
        <v>4.156</v>
      </c>
      <c r="BV24" s="108" t="n">
        <v>24</v>
      </c>
      <c r="BW24" s="108" t="n">
        <v>24</v>
      </c>
      <c r="BX24" s="107" t="n">
        <v>24</v>
      </c>
      <c r="BY24" s="107" t="n">
        <v>9.75</v>
      </c>
    </row>
    <row r="25" customFormat="false" ht="15" hidden="false" customHeight="false" outlineLevel="0" collapsed="false">
      <c r="A25" s="84"/>
      <c r="B25" s="180" t="n">
        <v>42811</v>
      </c>
      <c r="C25" s="86" t="n">
        <v>72.4</v>
      </c>
      <c r="D25" s="87" t="n">
        <v>0.575</v>
      </c>
      <c r="E25" s="170" t="n">
        <v>84</v>
      </c>
      <c r="F25" s="170" t="n">
        <v>61</v>
      </c>
      <c r="G25" s="88" t="n">
        <v>24</v>
      </c>
      <c r="H25" s="88" t="n">
        <v>0</v>
      </c>
      <c r="I25" s="88" t="n">
        <v>24</v>
      </c>
      <c r="J25" s="88" t="n">
        <v>0</v>
      </c>
      <c r="K25" s="90" t="n">
        <v>0</v>
      </c>
      <c r="L25" s="90" t="n">
        <v>0</v>
      </c>
      <c r="M25" s="90" t="n">
        <v>0</v>
      </c>
      <c r="N25" s="90" t="n">
        <v>0</v>
      </c>
      <c r="O25" s="90" t="n">
        <v>24</v>
      </c>
      <c r="P25" s="90" t="n">
        <v>0</v>
      </c>
      <c r="Q25" s="164" t="n">
        <v>3657</v>
      </c>
      <c r="R25" s="91" t="n">
        <v>3603</v>
      </c>
      <c r="S25" s="91" t="n">
        <v>3603</v>
      </c>
      <c r="T25" s="224" t="n">
        <v>3539</v>
      </c>
      <c r="U25" s="92" t="n">
        <v>3648</v>
      </c>
      <c r="V25" s="88" t="n">
        <v>46</v>
      </c>
      <c r="W25" s="88" t="n">
        <v>0</v>
      </c>
      <c r="X25" s="88" t="n">
        <v>44</v>
      </c>
      <c r="Y25" s="88" t="n">
        <v>0</v>
      </c>
      <c r="Z25" s="88" t="n">
        <v>61</v>
      </c>
      <c r="AA25" s="88" t="n">
        <v>0</v>
      </c>
      <c r="AB25" s="93" t="n">
        <f aca="false">U25-T25+AX25</f>
        <v>109</v>
      </c>
      <c r="AC25" s="204" t="n">
        <f aca="false">T25-S25</f>
        <v>-64</v>
      </c>
      <c r="AD25" s="89" t="n">
        <v>154</v>
      </c>
      <c r="AE25" s="95" t="n">
        <f aca="false">IF(AD25&gt;0, U25/(AD25*24),"no data")</f>
        <v>0.987012987012987</v>
      </c>
      <c r="AF25" s="96" t="n">
        <f aca="false">IF(Q25&gt;0,Q25/24,"no data")</f>
        <v>152.375</v>
      </c>
      <c r="AG25" s="95" t="n">
        <f aca="false">IF(T25&gt;0,(T25/Q25),"no data")</f>
        <v>0.967733114574788</v>
      </c>
      <c r="AH25" s="97" t="n">
        <f aca="false">(1440-((V25*W25)+(X25*Y25)+(Z25*AA25))/(V25+X25+Z25))/1440</f>
        <v>1</v>
      </c>
      <c r="AI25" s="98" t="n">
        <f aca="false">IF(T25&gt;0,(1440-((W25*V25+AR25*AS25)+(Y25*X25+AT25*AU25)+(Z25*AA25+AV25*AW25))/(V25+X25+Z25))/1440,"no data")</f>
        <v>1</v>
      </c>
      <c r="AJ25" s="117" t="n">
        <v>10.378</v>
      </c>
      <c r="AK25" s="121" t="n">
        <v>154.36</v>
      </c>
      <c r="AL25" s="101" t="n">
        <f aca="false">AJ25*AK25</f>
        <v>1601.94808</v>
      </c>
      <c r="AM25" s="117" t="n">
        <v>31.02</v>
      </c>
      <c r="AN25" s="119" t="n">
        <v>940</v>
      </c>
      <c r="AO25" s="103" t="n">
        <f aca="false">AM25*AN25</f>
        <v>29158.8</v>
      </c>
      <c r="AP25" s="183" t="n">
        <f aca="false">IF(T25&gt;0,((((AJ25*AK25)+(AM25*AN25))/(T25*1000))*1000000),"no data")</f>
        <v>8691.93220683809</v>
      </c>
      <c r="AQ25" s="184" t="n">
        <f aca="false">R25/24</f>
        <v>150.125</v>
      </c>
      <c r="AR25" s="88" t="n">
        <v>0</v>
      </c>
      <c r="AS25" s="106" t="n">
        <v>0</v>
      </c>
      <c r="AT25" s="106" t="n">
        <v>0</v>
      </c>
      <c r="AU25" s="88" t="n">
        <v>0</v>
      </c>
      <c r="AV25" s="106" t="n">
        <v>0</v>
      </c>
      <c r="AW25" s="88" t="n">
        <v>0</v>
      </c>
      <c r="AX25" s="88" t="n">
        <v>0</v>
      </c>
      <c r="AZ25" s="107" t="n">
        <v>1107</v>
      </c>
      <c r="BA25" s="107" t="n">
        <v>1067</v>
      </c>
      <c r="BB25" s="107" t="n">
        <v>1474</v>
      </c>
      <c r="BC25" s="185" t="n">
        <f aca="false">(BA25-AZ25)</f>
        <v>-40</v>
      </c>
      <c r="BD25" s="107" t="n">
        <f aca="false">AP25</f>
        <v>8691.93220683809</v>
      </c>
      <c r="BE25" s="107" t="n">
        <f aca="false">AP25</f>
        <v>8691.93220683809</v>
      </c>
      <c r="BF25" s="195" t="n">
        <v>2.263</v>
      </c>
      <c r="BG25" s="112" t="n">
        <v>2.261</v>
      </c>
      <c r="BH25" s="112" t="n">
        <v>31.2</v>
      </c>
      <c r="BI25" s="112" t="n">
        <v>28.9</v>
      </c>
      <c r="BJ25" s="112" t="n">
        <v>23</v>
      </c>
      <c r="BK25" s="112" t="n">
        <v>27.5</v>
      </c>
      <c r="BL25" s="112" t="n">
        <v>992.22</v>
      </c>
      <c r="BM25" s="111" t="n">
        <v>50</v>
      </c>
      <c r="BN25" s="112" t="n">
        <v>0.9272</v>
      </c>
      <c r="BO25" s="108" t="n">
        <v>95.2</v>
      </c>
      <c r="BP25" s="108" t="n">
        <v>85.7</v>
      </c>
      <c r="BQ25" s="114" t="n">
        <f aca="false">BP25-BO25</f>
        <v>-9.5</v>
      </c>
      <c r="BR25" s="107" t="n">
        <v>12414</v>
      </c>
      <c r="BS25" s="107" t="n">
        <v>12564</v>
      </c>
      <c r="BT25" s="186" t="n">
        <f aca="false">BS25-BR25</f>
        <v>150</v>
      </c>
      <c r="BU25" s="107" t="n">
        <f aca="false">BF25+BG25</f>
        <v>4.524</v>
      </c>
      <c r="BV25" s="108" t="n">
        <v>24</v>
      </c>
      <c r="BW25" s="108" t="n">
        <v>24</v>
      </c>
      <c r="BX25" s="107" t="n">
        <v>24</v>
      </c>
      <c r="BY25" s="107" t="n">
        <v>7.16</v>
      </c>
    </row>
    <row r="26" customFormat="false" ht="15" hidden="false" customHeight="false" outlineLevel="0" collapsed="false">
      <c r="A26" s="84"/>
      <c r="B26" s="180" t="n">
        <v>42812</v>
      </c>
      <c r="C26" s="86" t="n">
        <v>73.4</v>
      </c>
      <c r="D26" s="87" t="n">
        <v>0.555</v>
      </c>
      <c r="E26" s="89" t="n">
        <v>85</v>
      </c>
      <c r="F26" s="89" t="n">
        <v>63</v>
      </c>
      <c r="G26" s="88" t="n">
        <v>24</v>
      </c>
      <c r="H26" s="88" t="n">
        <v>0</v>
      </c>
      <c r="I26" s="88" t="n">
        <v>24</v>
      </c>
      <c r="J26" s="88" t="n">
        <v>0</v>
      </c>
      <c r="K26" s="90" t="n">
        <v>0</v>
      </c>
      <c r="L26" s="90" t="n">
        <v>0</v>
      </c>
      <c r="M26" s="90" t="n">
        <v>0</v>
      </c>
      <c r="N26" s="90" t="n">
        <v>0</v>
      </c>
      <c r="O26" s="90" t="n">
        <v>24</v>
      </c>
      <c r="P26" s="90" t="n">
        <v>0</v>
      </c>
      <c r="Q26" s="164" t="n">
        <v>3653</v>
      </c>
      <c r="R26" s="91" t="n">
        <v>3597</v>
      </c>
      <c r="S26" s="91" t="n">
        <v>3597</v>
      </c>
      <c r="T26" s="165" t="n">
        <v>3538</v>
      </c>
      <c r="U26" s="92" t="n">
        <v>3646</v>
      </c>
      <c r="V26" s="88" t="n">
        <v>46</v>
      </c>
      <c r="W26" s="89" t="n">
        <v>0</v>
      </c>
      <c r="X26" s="89" t="n">
        <v>44</v>
      </c>
      <c r="Y26" s="89" t="n">
        <v>0</v>
      </c>
      <c r="Z26" s="89" t="n">
        <v>62</v>
      </c>
      <c r="AA26" s="89" t="n">
        <v>0</v>
      </c>
      <c r="AB26" s="93" t="n">
        <f aca="false">U26-T26+AX26</f>
        <v>108</v>
      </c>
      <c r="AC26" s="204" t="n">
        <f aca="false">T26-S26</f>
        <v>-59</v>
      </c>
      <c r="AD26" s="89" t="n">
        <v>155</v>
      </c>
      <c r="AE26" s="95" t="n">
        <f aca="false">IF(AD26&gt;0, U26/(AD26*24),"no data")</f>
        <v>0.98010752688172</v>
      </c>
      <c r="AF26" s="96" t="n">
        <f aca="false">IF(Q26&gt;0,Q26/24,"no data")</f>
        <v>152.208333333333</v>
      </c>
      <c r="AG26" s="95" t="n">
        <f aca="false">IF(T26&gt;0,(T26/Q26),"no data")</f>
        <v>0.968519025458527</v>
      </c>
      <c r="AH26" s="97" t="n">
        <f aca="false">(1440-((V26*W26)+(X26*Y26)+(Z26*AA26))/(V26+X26+Z26))/1440</f>
        <v>1</v>
      </c>
      <c r="AI26" s="98" t="n">
        <f aca="false">IF(T26&gt;0,(1440-((W26*V26+AR26*AS26)+(Y26*X26+AT26*AU26)+(Z26*AA26+AV26*AW26))/(V26+X26+Z26))/1440,"no data")</f>
        <v>1</v>
      </c>
      <c r="AJ26" s="117" t="n">
        <v>10.449</v>
      </c>
      <c r="AK26" s="121" t="n">
        <v>150.57</v>
      </c>
      <c r="AL26" s="101" t="n">
        <f aca="false">AJ26*AK26</f>
        <v>1573.30593</v>
      </c>
      <c r="AM26" s="117" t="n">
        <v>31.083</v>
      </c>
      <c r="AN26" s="119" t="n">
        <v>940</v>
      </c>
      <c r="AO26" s="103" t="n">
        <f aca="false">AM26*AN26</f>
        <v>29218.02</v>
      </c>
      <c r="AP26" s="183" t="n">
        <f aca="false">IF(T26&gt;0,((((AJ26*AK26)+(AM26*AN26))/(T26*1000))*1000000),"no data")</f>
        <v>8703.03163651781</v>
      </c>
      <c r="AQ26" s="184" t="n">
        <f aca="false">R26/24</f>
        <v>149.875</v>
      </c>
      <c r="AR26" s="88" t="n">
        <v>0</v>
      </c>
      <c r="AS26" s="106" t="n">
        <v>0</v>
      </c>
      <c r="AT26" s="106" t="n">
        <v>0</v>
      </c>
      <c r="AU26" s="88" t="n">
        <v>0</v>
      </c>
      <c r="AV26" s="106" t="n">
        <v>0</v>
      </c>
      <c r="AW26" s="88" t="n">
        <v>0</v>
      </c>
      <c r="AX26" s="88" t="n">
        <v>0</v>
      </c>
      <c r="AZ26" s="107" t="n">
        <v>1101</v>
      </c>
      <c r="BA26" s="107" t="n">
        <v>1064</v>
      </c>
      <c r="BB26" s="107" t="n">
        <v>1481</v>
      </c>
      <c r="BC26" s="185" t="n">
        <f aca="false">(BA26-AZ26)</f>
        <v>-37</v>
      </c>
      <c r="BD26" s="107" t="n">
        <f aca="false">AP26</f>
        <v>8703.03163651781</v>
      </c>
      <c r="BE26" s="107" t="n">
        <f aca="false">AP26</f>
        <v>8703.03163651781</v>
      </c>
      <c r="BF26" s="195" t="n">
        <v>2.328</v>
      </c>
      <c r="BG26" s="112" t="n">
        <v>2.328</v>
      </c>
      <c r="BH26" s="112" t="n">
        <v>31.1</v>
      </c>
      <c r="BI26" s="112" t="n">
        <v>28.8</v>
      </c>
      <c r="BJ26" s="112" t="n">
        <v>22.9</v>
      </c>
      <c r="BK26" s="112" t="n">
        <v>27.6</v>
      </c>
      <c r="BL26" s="112" t="n">
        <v>990.67</v>
      </c>
      <c r="BM26" s="111" t="n">
        <v>50.03</v>
      </c>
      <c r="BN26" s="112" t="n">
        <v>0.928</v>
      </c>
      <c r="BO26" s="108" t="n">
        <v>94.9</v>
      </c>
      <c r="BP26" s="108" t="n">
        <v>85.6</v>
      </c>
      <c r="BQ26" s="114" t="n">
        <f aca="false">BP26-BO26</f>
        <v>-9.30000000000001</v>
      </c>
      <c r="BR26" s="107" t="n">
        <v>12420</v>
      </c>
      <c r="BS26" s="107" t="n">
        <v>12569</v>
      </c>
      <c r="BT26" s="186" t="n">
        <f aca="false">BS26-BR26</f>
        <v>149</v>
      </c>
      <c r="BU26" s="107" t="n">
        <f aca="false">BF26+BG26</f>
        <v>4.656</v>
      </c>
      <c r="BV26" s="108" t="n">
        <v>24</v>
      </c>
      <c r="BW26" s="108" t="n">
        <v>24</v>
      </c>
      <c r="BX26" s="107" t="n">
        <v>24</v>
      </c>
      <c r="BY26" s="107" t="n">
        <v>7.58</v>
      </c>
    </row>
    <row r="27" customFormat="false" ht="15" hidden="false" customHeight="false" outlineLevel="0" collapsed="false">
      <c r="A27" s="84" t="s">
        <v>98</v>
      </c>
      <c r="B27" s="180" t="n">
        <v>42813</v>
      </c>
      <c r="C27" s="125" t="n">
        <v>75.7</v>
      </c>
      <c r="D27" s="151" t="n">
        <v>0.531</v>
      </c>
      <c r="E27" s="128" t="n">
        <v>91</v>
      </c>
      <c r="F27" s="128" t="n">
        <v>65</v>
      </c>
      <c r="G27" s="128" t="n">
        <v>24</v>
      </c>
      <c r="H27" s="128" t="n">
        <v>0</v>
      </c>
      <c r="I27" s="128" t="n">
        <v>24</v>
      </c>
      <c r="J27" s="128" t="n">
        <v>0</v>
      </c>
      <c r="K27" s="172" t="n">
        <v>0</v>
      </c>
      <c r="L27" s="172" t="n">
        <v>0</v>
      </c>
      <c r="M27" s="172" t="n">
        <v>0</v>
      </c>
      <c r="N27" s="172" t="n">
        <v>0</v>
      </c>
      <c r="O27" s="172" t="n">
        <v>0</v>
      </c>
      <c r="P27" s="172" t="n">
        <v>0</v>
      </c>
      <c r="Q27" s="173" t="n">
        <v>3634</v>
      </c>
      <c r="R27" s="131" t="n">
        <v>3282</v>
      </c>
      <c r="S27" s="131" t="n">
        <v>3282</v>
      </c>
      <c r="T27" s="196" t="n">
        <v>3237</v>
      </c>
      <c r="U27" s="132" t="n">
        <v>3333</v>
      </c>
      <c r="V27" s="128" t="n">
        <v>45</v>
      </c>
      <c r="W27" s="128" t="n">
        <v>0</v>
      </c>
      <c r="X27" s="128" t="n">
        <v>44</v>
      </c>
      <c r="Y27" s="128" t="n">
        <v>0</v>
      </c>
      <c r="Z27" s="128" t="n">
        <v>62</v>
      </c>
      <c r="AA27" s="128" t="n">
        <v>0</v>
      </c>
      <c r="AB27" s="133" t="n">
        <f aca="false">U27-T27+AX27</f>
        <v>96</v>
      </c>
      <c r="AC27" s="134" t="n">
        <f aca="false">T27-S27</f>
        <v>-45</v>
      </c>
      <c r="AD27" s="128" t="n">
        <v>143</v>
      </c>
      <c r="AE27" s="135" t="n">
        <f aca="false">IF(AD27&gt;0, U27/(AD27*24),"no data")</f>
        <v>0.971153846153846</v>
      </c>
      <c r="AF27" s="136" t="n">
        <f aca="false">IF(Q27&gt;0,Q27/24,"no data")</f>
        <v>151.416666666667</v>
      </c>
      <c r="AG27" s="135" t="n">
        <f aca="false">IF(T27&gt;0,(T27/Q27),"no data")</f>
        <v>0.890753990093561</v>
      </c>
      <c r="AH27" s="137" t="n">
        <f aca="false">(1440-((V27*W27)+(X27*Y27)+(Z27*AA27))/(V27+X27+Z27))/1440</f>
        <v>1</v>
      </c>
      <c r="AI27" s="138" t="n">
        <f aca="false">IF(T27&gt;0,(1440-((W27*V27+AR27*AS27)+(Y27*X27+AT27*AU27)+(Z27*AA27+AV27*AW27))/(V27+X27+Z27))/1440,"no data")</f>
        <v>0.913907284768212</v>
      </c>
      <c r="AJ27" s="219" t="n">
        <v>10.832</v>
      </c>
      <c r="AK27" s="220" t="n">
        <v>150.54</v>
      </c>
      <c r="AL27" s="154" t="n">
        <f aca="false">AJ27*AK27</f>
        <v>1630.64928</v>
      </c>
      <c r="AM27" s="219" t="n">
        <v>28.12</v>
      </c>
      <c r="AN27" s="221" t="n">
        <v>940</v>
      </c>
      <c r="AO27" s="140" t="n">
        <f aca="false">AM27*AN27</f>
        <v>26432.8</v>
      </c>
      <c r="AP27" s="198" t="n">
        <f aca="false">IF(T27&gt;0,((((AJ27*AK27)+(AM27*AN27))/(T27*1000))*1000000),"no data")</f>
        <v>8669.58581402533</v>
      </c>
      <c r="AQ27" s="199" t="n">
        <f aca="false">R27/24</f>
        <v>136.75</v>
      </c>
      <c r="AR27" s="127" t="n">
        <v>0</v>
      </c>
      <c r="AS27" s="144" t="n">
        <v>0</v>
      </c>
      <c r="AT27" s="144" t="n">
        <v>0</v>
      </c>
      <c r="AU27" s="127" t="n">
        <v>0</v>
      </c>
      <c r="AV27" s="144" t="n">
        <v>13</v>
      </c>
      <c r="AW27" s="144" t="n">
        <v>1440</v>
      </c>
      <c r="AX27" s="127" t="n">
        <v>0</v>
      </c>
      <c r="AZ27" s="145" t="n">
        <v>1091</v>
      </c>
      <c r="BA27" s="145" t="n">
        <v>1057</v>
      </c>
      <c r="BB27" s="145" t="n">
        <v>1185</v>
      </c>
      <c r="BC27" s="145" t="n">
        <f aca="false">(BA27-AZ27)</f>
        <v>-34</v>
      </c>
      <c r="BD27" s="145" t="n">
        <f aca="false">AP27</f>
        <v>8669.58581402533</v>
      </c>
      <c r="BE27" s="145" t="n">
        <f aca="false">AP27</f>
        <v>8669.58581402533</v>
      </c>
      <c r="BF27" s="211" t="n">
        <v>0.668</v>
      </c>
      <c r="BG27" s="177" t="n">
        <v>0.661</v>
      </c>
      <c r="BH27" s="177" t="n">
        <v>30.8</v>
      </c>
      <c r="BI27" s="177" t="n">
        <v>28.62</v>
      </c>
      <c r="BJ27" s="177" t="n">
        <v>22.69</v>
      </c>
      <c r="BK27" s="177" t="n">
        <v>27.52</v>
      </c>
      <c r="BL27" s="177" t="n">
        <v>992.96</v>
      </c>
      <c r="BM27" s="177" t="n">
        <v>49.97</v>
      </c>
      <c r="BN27" s="177" t="n">
        <v>0.9281</v>
      </c>
      <c r="BO27" s="177" t="n">
        <v>94.66</v>
      </c>
      <c r="BP27" s="177" t="n">
        <v>85.64</v>
      </c>
      <c r="BQ27" s="176" t="n">
        <f aca="false">BP27-BO27</f>
        <v>-9.02</v>
      </c>
      <c r="BR27" s="145" t="n">
        <v>12470</v>
      </c>
      <c r="BS27" s="145" t="n">
        <v>12547</v>
      </c>
      <c r="BT27" s="222" t="n">
        <f aca="false">BS27-BR27</f>
        <v>77</v>
      </c>
      <c r="BU27" s="145" t="n">
        <f aca="false">BF27+BG27</f>
        <v>1.329</v>
      </c>
      <c r="BV27" s="147" t="n">
        <v>24</v>
      </c>
      <c r="BW27" s="147" t="n">
        <v>24</v>
      </c>
      <c r="BX27" s="145" t="n">
        <v>24</v>
      </c>
      <c r="BY27" s="145" t="n">
        <v>7.63</v>
      </c>
    </row>
    <row r="28" customFormat="false" ht="15" hidden="false" customHeight="false" outlineLevel="0" collapsed="false">
      <c r="A28" s="84"/>
      <c r="B28" s="180" t="n">
        <v>42814</v>
      </c>
      <c r="C28" s="125" t="n">
        <v>77</v>
      </c>
      <c r="D28" s="151" t="n">
        <v>0.571</v>
      </c>
      <c r="E28" s="128" t="n">
        <v>90</v>
      </c>
      <c r="F28" s="128" t="n">
        <v>64</v>
      </c>
      <c r="G28" s="128" t="n">
        <v>24</v>
      </c>
      <c r="H28" s="128" t="n">
        <v>0</v>
      </c>
      <c r="I28" s="128" t="n">
        <v>24</v>
      </c>
      <c r="J28" s="128" t="n">
        <v>0</v>
      </c>
      <c r="K28" s="172" t="n">
        <v>0</v>
      </c>
      <c r="L28" s="172" t="n">
        <v>0</v>
      </c>
      <c r="M28" s="172" t="n">
        <v>0</v>
      </c>
      <c r="N28" s="172" t="n">
        <v>0</v>
      </c>
      <c r="O28" s="172" t="n">
        <v>0</v>
      </c>
      <c r="P28" s="172" t="n">
        <v>0</v>
      </c>
      <c r="Q28" s="173" t="n">
        <v>3621</v>
      </c>
      <c r="R28" s="225" t="n">
        <v>3401</v>
      </c>
      <c r="S28" s="131" t="n">
        <v>3401</v>
      </c>
      <c r="T28" s="132" t="n">
        <v>3350</v>
      </c>
      <c r="U28" s="132" t="n">
        <v>3453</v>
      </c>
      <c r="V28" s="128" t="n">
        <v>45</v>
      </c>
      <c r="W28" s="128" t="n">
        <v>0</v>
      </c>
      <c r="X28" s="128" t="n">
        <v>43</v>
      </c>
      <c r="Y28" s="128" t="n">
        <v>0</v>
      </c>
      <c r="Z28" s="128" t="n">
        <v>62</v>
      </c>
      <c r="AA28" s="128" t="n">
        <v>0</v>
      </c>
      <c r="AB28" s="133" t="n">
        <f aca="false">U28-T28+AX28</f>
        <v>103</v>
      </c>
      <c r="AC28" s="134" t="n">
        <f aca="false">T28-S28</f>
        <v>-51</v>
      </c>
      <c r="AD28" s="128" t="n">
        <v>150</v>
      </c>
      <c r="AE28" s="135" t="n">
        <f aca="false">IF(AD28&gt;0, U28/(AD28*24),"no data")</f>
        <v>0.959166666666667</v>
      </c>
      <c r="AF28" s="136" t="n">
        <f aca="false">IF(Q28&gt;0,Q28/24,"no data")</f>
        <v>150.875</v>
      </c>
      <c r="AG28" s="135" t="n">
        <f aca="false">IF(T28&gt;0,(T28/Q28),"no data")</f>
        <v>0.925158795912731</v>
      </c>
      <c r="AH28" s="137" t="n">
        <f aca="false">(1440-((V28*W28)+(X28*Y28)+(Z28*AA28))/(V28+X28+Z28))/1440</f>
        <v>1</v>
      </c>
      <c r="AI28" s="138" t="n">
        <f aca="false">IF(T28&gt;0,(1440-((W28*V28+AR28*AS28)+(Y28*X28+AT28*AU28)+(Z28*AA28+AV28*AW28))/(V28+X28+Z28))/1440,"no data")</f>
        <v>0.953333333333333</v>
      </c>
      <c r="AJ28" s="219" t="n">
        <v>10.677</v>
      </c>
      <c r="AK28" s="220" t="n">
        <v>150.88</v>
      </c>
      <c r="AL28" s="154" t="n">
        <f aca="false">AJ28*AK28</f>
        <v>1610.94576</v>
      </c>
      <c r="AM28" s="219" t="n">
        <v>29.353</v>
      </c>
      <c r="AN28" s="221" t="n">
        <v>941</v>
      </c>
      <c r="AO28" s="140" t="n">
        <f aca="false">AM28*AN28</f>
        <v>27621.173</v>
      </c>
      <c r="AP28" s="198" t="n">
        <f aca="false">IF(T28&gt;0,((((AJ28*AK28)+(AM28*AN28))/(T28*1000))*1000000),"no data")</f>
        <v>8726.0056</v>
      </c>
      <c r="AQ28" s="199" t="n">
        <f aca="false">R28/24</f>
        <v>141.708333333333</v>
      </c>
      <c r="AR28" s="127" t="n">
        <v>0</v>
      </c>
      <c r="AS28" s="144" t="n">
        <v>0</v>
      </c>
      <c r="AT28" s="144" t="n">
        <v>0</v>
      </c>
      <c r="AU28" s="127" t="n">
        <v>0</v>
      </c>
      <c r="AV28" s="144" t="n">
        <v>7</v>
      </c>
      <c r="AW28" s="127" t="n">
        <v>1440</v>
      </c>
      <c r="AX28" s="127" t="n">
        <v>0</v>
      </c>
      <c r="AZ28" s="145" t="n">
        <v>1078</v>
      </c>
      <c r="BA28" s="145" t="n">
        <v>1047</v>
      </c>
      <c r="BB28" s="145" t="n">
        <v>1328</v>
      </c>
      <c r="BC28" s="145" t="n">
        <f aca="false">(BA28-AZ28)</f>
        <v>-31</v>
      </c>
      <c r="BD28" s="145" t="n">
        <f aca="false">AP28</f>
        <v>8726.0056</v>
      </c>
      <c r="BE28" s="145" t="n">
        <f aca="false">AP28</f>
        <v>8726.0056</v>
      </c>
      <c r="BF28" s="211" t="n">
        <v>1.556</v>
      </c>
      <c r="BG28" s="177" t="n">
        <v>1.556</v>
      </c>
      <c r="BH28" s="177" t="n">
        <v>30.6</v>
      </c>
      <c r="BI28" s="177" t="n">
        <v>28.36</v>
      </c>
      <c r="BJ28" s="177" t="n">
        <v>22.51</v>
      </c>
      <c r="BK28" s="177" t="n">
        <v>27.52</v>
      </c>
      <c r="BL28" s="177" t="n">
        <v>993.63</v>
      </c>
      <c r="BM28" s="177" t="n">
        <v>49.98</v>
      </c>
      <c r="BN28" s="177" t="n">
        <v>0.9283</v>
      </c>
      <c r="BO28" s="177" t="n">
        <v>94.84</v>
      </c>
      <c r="BP28" s="176" t="n">
        <v>85.63</v>
      </c>
      <c r="BQ28" s="176" t="n">
        <f aca="false">BP28-BO28</f>
        <v>-9.21000000000001</v>
      </c>
      <c r="BR28" s="145" t="n">
        <v>12500</v>
      </c>
      <c r="BS28" s="145" t="n">
        <v>12595</v>
      </c>
      <c r="BT28" s="222" t="n">
        <f aca="false">BS28-BR28</f>
        <v>95</v>
      </c>
      <c r="BU28" s="145" t="n">
        <f aca="false">BF28+BG28</f>
        <v>3.112</v>
      </c>
      <c r="BV28" s="147" t="n">
        <v>24</v>
      </c>
      <c r="BW28" s="147" t="n">
        <v>24</v>
      </c>
      <c r="BX28" s="145" t="n">
        <v>24</v>
      </c>
      <c r="BY28" s="145"/>
    </row>
    <row r="29" customFormat="false" ht="15" hidden="false" customHeight="false" outlineLevel="0" collapsed="false">
      <c r="A29" s="84"/>
      <c r="B29" s="180" t="n">
        <v>42815</v>
      </c>
      <c r="C29" s="125" t="n">
        <v>79.16</v>
      </c>
      <c r="D29" s="151" t="n">
        <v>0.5669</v>
      </c>
      <c r="E29" s="128" t="n">
        <v>93</v>
      </c>
      <c r="F29" s="128" t="n">
        <v>68</v>
      </c>
      <c r="G29" s="128" t="n">
        <v>20</v>
      </c>
      <c r="H29" s="128" t="n">
        <v>2</v>
      </c>
      <c r="I29" s="128" t="n">
        <v>20</v>
      </c>
      <c r="J29" s="128" t="n">
        <v>2</v>
      </c>
      <c r="K29" s="172" t="n">
        <v>0</v>
      </c>
      <c r="L29" s="172" t="n">
        <v>0</v>
      </c>
      <c r="M29" s="172" t="n">
        <v>0</v>
      </c>
      <c r="N29" s="172" t="n">
        <v>0</v>
      </c>
      <c r="O29" s="172" t="n">
        <v>0</v>
      </c>
      <c r="P29" s="172" t="n">
        <v>0</v>
      </c>
      <c r="Q29" s="173" t="n">
        <v>3606</v>
      </c>
      <c r="R29" s="131" t="n">
        <v>3293</v>
      </c>
      <c r="S29" s="131" t="n">
        <v>3293</v>
      </c>
      <c r="T29" s="132" t="n">
        <v>2999</v>
      </c>
      <c r="U29" s="132" t="n">
        <v>3099</v>
      </c>
      <c r="V29" s="128" t="n">
        <v>45</v>
      </c>
      <c r="W29" s="128" t="n">
        <v>101</v>
      </c>
      <c r="X29" s="128" t="n">
        <v>43</v>
      </c>
      <c r="Y29" s="128" t="n">
        <v>81</v>
      </c>
      <c r="Z29" s="128" t="n">
        <v>62</v>
      </c>
      <c r="AA29" s="128" t="n">
        <v>222</v>
      </c>
      <c r="AB29" s="133" t="n">
        <f aca="false">U29-T29+AX29</f>
        <v>102</v>
      </c>
      <c r="AC29" s="134" t="n">
        <f aca="false">T29-S29</f>
        <v>-294</v>
      </c>
      <c r="AD29" s="128" t="n">
        <v>151</v>
      </c>
      <c r="AE29" s="135" t="n">
        <f aca="false">IF(AD29&gt;0, U29/(AD29*24),"no data")</f>
        <v>0.855132450331126</v>
      </c>
      <c r="AF29" s="136" t="n">
        <f aca="false">IF(Q29&gt;0,Q29/24,"no data")</f>
        <v>150.25</v>
      </c>
      <c r="AG29" s="135" t="n">
        <f aca="false">IF(T29&gt;0,(T29/Q29),"no data")</f>
        <v>0.831669439822518</v>
      </c>
      <c r="AH29" s="137" t="n">
        <f aca="false">(1440-((V29*W29)+(X29*Y29)+(Z29*AA29))/(V29+X29+Z29))/1440</f>
        <v>0.899111111111111</v>
      </c>
      <c r="AI29" s="138" t="n">
        <f aca="false">IF(T29&gt;0,(1440-((W29*V29+AR29*AS29)+(Y29*X29+AT29*AU29)+(Z29*AA29+AV29*AW29))/(V29+X29+Z29))/1440,"no data")</f>
        <v>0.869597222222222</v>
      </c>
      <c r="AJ29" s="219" t="n">
        <v>10.677</v>
      </c>
      <c r="AK29" s="220" t="n">
        <v>155.83</v>
      </c>
      <c r="AL29" s="154" t="n">
        <f aca="false">AJ29*AK29</f>
        <v>1663.79691</v>
      </c>
      <c r="AM29" s="219" t="n">
        <v>27.74</v>
      </c>
      <c r="AN29" s="221" t="n">
        <v>942</v>
      </c>
      <c r="AO29" s="140" t="n">
        <f aca="false">AM29*AN29</f>
        <v>26131.08</v>
      </c>
      <c r="AP29" s="198" t="n">
        <f aca="false">IF(T29&gt;0,((((AJ29*AK29)+(AM29*AN29))/(T29*1000))*1000000),"no data")</f>
        <v>9268.04831943981</v>
      </c>
      <c r="AQ29" s="199" t="n">
        <f aca="false">R29/24</f>
        <v>137.208333333333</v>
      </c>
      <c r="AR29" s="127" t="n">
        <v>15</v>
      </c>
      <c r="AS29" s="144" t="n">
        <v>137</v>
      </c>
      <c r="AT29" s="144" t="n">
        <v>12</v>
      </c>
      <c r="AU29" s="127" t="n">
        <v>157</v>
      </c>
      <c r="AV29" s="144" t="n">
        <v>2</v>
      </c>
      <c r="AW29" s="127" t="n">
        <v>1218</v>
      </c>
      <c r="AX29" s="127" t="n">
        <v>2</v>
      </c>
      <c r="AZ29" s="145" t="n">
        <v>942</v>
      </c>
      <c r="BA29" s="145" t="n">
        <v>941</v>
      </c>
      <c r="BB29" s="145" t="n">
        <v>1216</v>
      </c>
      <c r="BC29" s="145" t="n">
        <f aca="false">(BA29-AZ29)</f>
        <v>-1</v>
      </c>
      <c r="BD29" s="145" t="n">
        <f aca="false">AP29</f>
        <v>9268.04831943981</v>
      </c>
      <c r="BE29" s="145" t="n">
        <f aca="false">AP29</f>
        <v>9268.04831943981</v>
      </c>
      <c r="BF29" s="211" t="n">
        <v>1.952</v>
      </c>
      <c r="BG29" s="177" t="n">
        <v>1.952</v>
      </c>
      <c r="BH29" s="177" t="n">
        <v>30.51</v>
      </c>
      <c r="BI29" s="177" t="n">
        <v>25.24</v>
      </c>
      <c r="BJ29" s="177" t="n">
        <v>20.85</v>
      </c>
      <c r="BK29" s="177" t="n">
        <v>25.56</v>
      </c>
      <c r="BL29" s="177" t="n">
        <v>992</v>
      </c>
      <c r="BM29" s="177" t="n">
        <v>49.92</v>
      </c>
      <c r="BN29" s="177" t="n">
        <v>0.9267</v>
      </c>
      <c r="BO29" s="177" t="n">
        <v>93.67</v>
      </c>
      <c r="BP29" s="176" t="n">
        <v>85.58</v>
      </c>
      <c r="BQ29" s="176" t="n">
        <f aca="false">BP29-BO29</f>
        <v>-8.09</v>
      </c>
      <c r="BR29" s="145" t="n">
        <v>12622</v>
      </c>
      <c r="BS29" s="145" t="n">
        <v>12782</v>
      </c>
      <c r="BT29" s="222" t="n">
        <f aca="false">BS29-BR29</f>
        <v>160</v>
      </c>
      <c r="BU29" s="145" t="n">
        <f aca="false">BF29+BG29</f>
        <v>3.904</v>
      </c>
      <c r="BV29" s="147" t="n">
        <v>20</v>
      </c>
      <c r="BW29" s="147" t="n">
        <v>19.92</v>
      </c>
      <c r="BX29" s="147" t="n">
        <v>19.1666666666667</v>
      </c>
      <c r="BY29" s="147" t="n">
        <v>9.31666666666667</v>
      </c>
    </row>
    <row r="30" customFormat="false" ht="15" hidden="false" customHeight="false" outlineLevel="0" collapsed="false">
      <c r="A30" s="84"/>
      <c r="B30" s="180" t="n">
        <v>42816</v>
      </c>
      <c r="C30" s="125" t="n">
        <v>75.54</v>
      </c>
      <c r="D30" s="151" t="n">
        <v>0.623</v>
      </c>
      <c r="E30" s="128" t="n">
        <v>86</v>
      </c>
      <c r="F30" s="128" t="n">
        <v>65</v>
      </c>
      <c r="G30" s="128" t="n">
        <v>24</v>
      </c>
      <c r="H30" s="128" t="n">
        <v>0</v>
      </c>
      <c r="I30" s="128" t="n">
        <v>24</v>
      </c>
      <c r="J30" s="128" t="n">
        <v>0</v>
      </c>
      <c r="K30" s="172" t="n">
        <v>0</v>
      </c>
      <c r="L30" s="172" t="n">
        <v>0</v>
      </c>
      <c r="M30" s="172" t="n">
        <v>0</v>
      </c>
      <c r="N30" s="172" t="n">
        <v>0</v>
      </c>
      <c r="O30" s="172" t="n">
        <v>0</v>
      </c>
      <c r="P30" s="172" t="n">
        <v>0</v>
      </c>
      <c r="Q30" s="173" t="n">
        <v>3637</v>
      </c>
      <c r="R30" s="131" t="n">
        <v>3516</v>
      </c>
      <c r="S30" s="131" t="n">
        <v>3516</v>
      </c>
      <c r="T30" s="132" t="n">
        <v>3455</v>
      </c>
      <c r="U30" s="132" t="n">
        <v>3567</v>
      </c>
      <c r="V30" s="128" t="n">
        <v>45</v>
      </c>
      <c r="W30" s="128" t="n">
        <v>0</v>
      </c>
      <c r="X30" s="128" t="n">
        <v>43</v>
      </c>
      <c r="Y30" s="128" t="n">
        <v>0</v>
      </c>
      <c r="Z30" s="128" t="n">
        <v>63</v>
      </c>
      <c r="AA30" s="128" t="n">
        <v>0</v>
      </c>
      <c r="AB30" s="133" t="n">
        <f aca="false">U30-T30+AX30</f>
        <v>112</v>
      </c>
      <c r="AC30" s="134" t="n">
        <f aca="false">T30-S30</f>
        <v>-61</v>
      </c>
      <c r="AD30" s="128" t="n">
        <v>153</v>
      </c>
      <c r="AE30" s="135" t="n">
        <f aca="false">IF(AD30&gt;0, U30/(AD30*24),"no data")</f>
        <v>0.97140522875817</v>
      </c>
      <c r="AF30" s="136" t="n">
        <f aca="false">IF(Q30&gt;0,Q30/24,"no data")</f>
        <v>151.541666666667</v>
      </c>
      <c r="AG30" s="135" t="n">
        <f aca="false">IF(T30&gt;0,(T30/Q30),"no data")</f>
        <v>0.949958757217487</v>
      </c>
      <c r="AH30" s="137" t="n">
        <f aca="false">(1440-((V30*W30)+(X30*Y30)+(Z30*AA30))/(V30+X30+Z30))/1440</f>
        <v>1</v>
      </c>
      <c r="AI30" s="138" t="n">
        <f aca="false">IF(T30&gt;0,(1440-((W30*V30+AR30*AS30)+(Y30*X30+AT30*AU30)+(Z30*AA30+AV30*AW30))/(V30+X30+Z30))/1440,"no data")</f>
        <v>0.980132450331126</v>
      </c>
      <c r="AJ30" s="219" t="n">
        <v>10.448</v>
      </c>
      <c r="AK30" s="220" t="n">
        <v>150.28</v>
      </c>
      <c r="AL30" s="154" t="n">
        <f aca="false">AJ30*AK30</f>
        <v>1570.12544</v>
      </c>
      <c r="AM30" s="219" t="n">
        <v>30.31</v>
      </c>
      <c r="AN30" s="221" t="n">
        <v>946</v>
      </c>
      <c r="AO30" s="140" t="n">
        <f aca="false">AM30*AN30</f>
        <v>28673.26</v>
      </c>
      <c r="AP30" s="198" t="n">
        <f aca="false">IF(T30&gt;0,((((AJ30*AK30)+(AM30*AN30))/(T30*1000))*1000000),"no data")</f>
        <v>8753.51242836469</v>
      </c>
      <c r="AQ30" s="199" t="n">
        <f aca="false">R30/24</f>
        <v>146.5</v>
      </c>
      <c r="AR30" s="127" t="n">
        <v>0</v>
      </c>
      <c r="AS30" s="144" t="n">
        <v>0</v>
      </c>
      <c r="AT30" s="144" t="n">
        <v>0</v>
      </c>
      <c r="AU30" s="127" t="n">
        <v>0</v>
      </c>
      <c r="AV30" s="144" t="n">
        <v>3</v>
      </c>
      <c r="AW30" s="127" t="n">
        <v>1440</v>
      </c>
      <c r="AX30" s="127" t="n">
        <v>0</v>
      </c>
      <c r="AZ30" s="145" t="n">
        <v>1070</v>
      </c>
      <c r="BA30" s="145" t="n">
        <v>1039</v>
      </c>
      <c r="BB30" s="145" t="n">
        <v>1458</v>
      </c>
      <c r="BC30" s="145" t="n">
        <f aca="false">(BA30-AZ30)</f>
        <v>-31</v>
      </c>
      <c r="BD30" s="145" t="n">
        <f aca="false">AP30</f>
        <v>8753.51242836469</v>
      </c>
      <c r="BE30" s="145" t="n">
        <f aca="false">AP30</f>
        <v>8753.51242836469</v>
      </c>
      <c r="BF30" s="211" t="n">
        <v>2.286</v>
      </c>
      <c r="BG30" s="177" t="n">
        <v>2.286</v>
      </c>
      <c r="BH30" s="177" t="n">
        <v>30.83</v>
      </c>
      <c r="BI30" s="177" t="n">
        <v>28.02</v>
      </c>
      <c r="BJ30" s="177" t="n">
        <v>22.29</v>
      </c>
      <c r="BK30" s="177" t="n">
        <v>27.48</v>
      </c>
      <c r="BL30" s="177" t="n">
        <v>992</v>
      </c>
      <c r="BM30" s="177" t="n">
        <v>49.99</v>
      </c>
      <c r="BN30" s="177" t="n">
        <v>0.9281</v>
      </c>
      <c r="BO30" s="177" t="n">
        <v>94.88</v>
      </c>
      <c r="BP30" s="176" t="n">
        <v>85.77</v>
      </c>
      <c r="BQ30" s="176" t="n">
        <f aca="false">BP30-BO30</f>
        <v>-9.11</v>
      </c>
      <c r="BR30" s="145" t="n">
        <v>12470</v>
      </c>
      <c r="BS30" s="145" t="n">
        <v>12591</v>
      </c>
      <c r="BT30" s="222" t="n">
        <f aca="false">BS30-BR30</f>
        <v>121</v>
      </c>
      <c r="BU30" s="145" t="n">
        <f aca="false">BF30+BG30</f>
        <v>4.572</v>
      </c>
      <c r="BV30" s="147" t="n">
        <v>24</v>
      </c>
      <c r="BW30" s="147" t="n">
        <v>24</v>
      </c>
      <c r="BX30" s="145" t="n">
        <v>24</v>
      </c>
      <c r="BY30" s="145" t="n">
        <v>6.75</v>
      </c>
    </row>
    <row r="31" customFormat="false" ht="15" hidden="false" customHeight="false" outlineLevel="0" collapsed="false">
      <c r="A31" s="84"/>
      <c r="B31" s="180" t="n">
        <v>42817</v>
      </c>
      <c r="C31" s="125" t="n">
        <v>75.29</v>
      </c>
      <c r="D31" s="151" t="n">
        <v>0.6035</v>
      </c>
      <c r="E31" s="128" t="n">
        <v>87</v>
      </c>
      <c r="F31" s="128" t="n">
        <v>64</v>
      </c>
      <c r="G31" s="128" t="n">
        <v>24</v>
      </c>
      <c r="H31" s="128" t="n">
        <v>0</v>
      </c>
      <c r="I31" s="128" t="n">
        <v>24</v>
      </c>
      <c r="J31" s="128" t="n">
        <v>0</v>
      </c>
      <c r="K31" s="156" t="n">
        <v>0</v>
      </c>
      <c r="L31" s="156" t="n">
        <v>0</v>
      </c>
      <c r="M31" s="156" t="n">
        <v>0</v>
      </c>
      <c r="N31" s="156" t="n">
        <v>0</v>
      </c>
      <c r="O31" s="156" t="n">
        <v>0</v>
      </c>
      <c r="P31" s="156" t="n">
        <v>0</v>
      </c>
      <c r="Q31" s="173" t="n">
        <v>3638</v>
      </c>
      <c r="R31" s="131" t="n">
        <v>3522</v>
      </c>
      <c r="S31" s="131" t="n">
        <v>3522</v>
      </c>
      <c r="T31" s="132" t="n">
        <v>3459</v>
      </c>
      <c r="U31" s="132" t="n">
        <v>3569</v>
      </c>
      <c r="V31" s="128" t="n">
        <v>45</v>
      </c>
      <c r="W31" s="128" t="n">
        <v>0</v>
      </c>
      <c r="X31" s="128" t="n">
        <v>44</v>
      </c>
      <c r="Y31" s="128" t="n">
        <v>0</v>
      </c>
      <c r="Z31" s="128" t="n">
        <v>64</v>
      </c>
      <c r="AA31" s="128" t="n">
        <v>0</v>
      </c>
      <c r="AB31" s="133" t="n">
        <f aca="false">U31-T31+AX31</f>
        <v>110</v>
      </c>
      <c r="AC31" s="134" t="n">
        <f aca="false">T31-S31</f>
        <v>-63</v>
      </c>
      <c r="AD31" s="128" t="n">
        <v>152</v>
      </c>
      <c r="AE31" s="212" t="n">
        <f aca="false">IF(AD31&gt;0, U31/(AD31*24),"no data")</f>
        <v>0.978344298245614</v>
      </c>
      <c r="AF31" s="136" t="n">
        <f aca="false">IF(Q31&gt;0,Q31/24,"no data")</f>
        <v>151.583333333333</v>
      </c>
      <c r="AG31" s="135" t="n">
        <f aca="false">IF(T31&gt;0,(T31/Q31),"no data")</f>
        <v>0.950797141286421</v>
      </c>
      <c r="AH31" s="137" t="n">
        <f aca="false">(1440-((V31*W31)+(X31*Y31)+(Z31*AA31))/(V31+X31+Z31))/1440</f>
        <v>1</v>
      </c>
      <c r="AI31" s="138" t="n">
        <f aca="false">IF(T31&gt;0,(1440-((W31*V31+AR31*AS31)+(Y31*X31+AT31*AU31)+(Z31*AA31+AV31*AW31))/(V31+X31+Z31))/1440,"no data")</f>
        <v>0.980392156862745</v>
      </c>
      <c r="AJ31" s="219" t="n">
        <v>10.525</v>
      </c>
      <c r="AK31" s="220" t="n">
        <v>148.9</v>
      </c>
      <c r="AL31" s="154" t="n">
        <f aca="false">AJ31*AK31</f>
        <v>1567.1725</v>
      </c>
      <c r="AM31" s="219" t="n">
        <v>30.325</v>
      </c>
      <c r="AN31" s="221" t="n">
        <v>946</v>
      </c>
      <c r="AO31" s="140" t="n">
        <f aca="false">AM31*AN31</f>
        <v>28687.45</v>
      </c>
      <c r="AP31" s="198" t="n">
        <f aca="false">IF(T31&gt;0,((((AJ31*AK31)+(AM31*AN31))/(T31*1000))*1000000),"no data")</f>
        <v>8746.63847932928</v>
      </c>
      <c r="AQ31" s="199" t="n">
        <f aca="false">R31/24</f>
        <v>146.75</v>
      </c>
      <c r="AR31" s="127" t="n">
        <v>0</v>
      </c>
      <c r="AS31" s="144" t="n">
        <v>0</v>
      </c>
      <c r="AT31" s="144" t="n">
        <v>0</v>
      </c>
      <c r="AU31" s="127" t="n">
        <v>0</v>
      </c>
      <c r="AV31" s="144" t="n">
        <v>3</v>
      </c>
      <c r="AW31" s="127" t="n">
        <v>1440</v>
      </c>
      <c r="AX31" s="127" t="n">
        <v>0</v>
      </c>
      <c r="AZ31" s="145" t="n">
        <v>1071</v>
      </c>
      <c r="BA31" s="145" t="n">
        <v>1045</v>
      </c>
      <c r="BB31" s="145" t="n">
        <v>1453</v>
      </c>
      <c r="BC31" s="145" t="n">
        <f aca="false">(BA31-AZ31)</f>
        <v>-26</v>
      </c>
      <c r="BD31" s="145" t="n">
        <f aca="false">AP31</f>
        <v>8746.63847932928</v>
      </c>
      <c r="BE31" s="145" t="n">
        <f aca="false">AP31</f>
        <v>8746.63847932928</v>
      </c>
      <c r="BF31" s="211" t="n">
        <v>2.215</v>
      </c>
      <c r="BG31" s="177" t="n">
        <v>2.215</v>
      </c>
      <c r="BH31" s="177" t="n">
        <v>30.86</v>
      </c>
      <c r="BI31" s="177" t="n">
        <v>28.12</v>
      </c>
      <c r="BJ31" s="177" t="n">
        <v>22.47</v>
      </c>
      <c r="BK31" s="177" t="n">
        <v>27.3</v>
      </c>
      <c r="BL31" s="177" t="n">
        <v>992.38</v>
      </c>
      <c r="BM31" s="177" t="n">
        <v>50.05</v>
      </c>
      <c r="BN31" s="177" t="n">
        <v>0.9279</v>
      </c>
      <c r="BO31" s="177" t="n">
        <v>94.65</v>
      </c>
      <c r="BP31" s="176" t="n">
        <v>85.78</v>
      </c>
      <c r="BQ31" s="176" t="n">
        <f aca="false">BP31-BO31</f>
        <v>-8.87</v>
      </c>
      <c r="BR31" s="145" t="n">
        <v>12486</v>
      </c>
      <c r="BS31" s="145" t="n">
        <v>12580</v>
      </c>
      <c r="BT31" s="222" t="n">
        <f aca="false">BS31-BR31</f>
        <v>94</v>
      </c>
      <c r="BU31" s="145" t="n">
        <f aca="false">BF31+BG31</f>
        <v>4.43</v>
      </c>
      <c r="BV31" s="147" t="n">
        <v>24</v>
      </c>
      <c r="BW31" s="147" t="n">
        <v>24</v>
      </c>
      <c r="BX31" s="147" t="n">
        <v>24</v>
      </c>
      <c r="BY31" s="145" t="n">
        <v>7.78</v>
      </c>
    </row>
    <row r="32" customFormat="false" ht="15" hidden="false" customHeight="false" outlineLevel="0" collapsed="false">
      <c r="A32" s="84"/>
      <c r="B32" s="180" t="n">
        <v>42818</v>
      </c>
      <c r="C32" s="125" t="n">
        <v>78.9</v>
      </c>
      <c r="D32" s="151" t="n">
        <v>0.537</v>
      </c>
      <c r="E32" s="127" t="n">
        <v>94</v>
      </c>
      <c r="F32" s="127" t="n">
        <v>66</v>
      </c>
      <c r="G32" s="128" t="n">
        <v>24</v>
      </c>
      <c r="H32" s="128" t="n">
        <v>0</v>
      </c>
      <c r="I32" s="128" t="n">
        <v>24</v>
      </c>
      <c r="J32" s="128" t="n">
        <v>0</v>
      </c>
      <c r="K32" s="156" t="n">
        <v>0</v>
      </c>
      <c r="L32" s="156" t="n">
        <v>0</v>
      </c>
      <c r="M32" s="156" t="n">
        <v>0</v>
      </c>
      <c r="N32" s="156" t="n">
        <v>0</v>
      </c>
      <c r="O32" s="156" t="n">
        <v>0</v>
      </c>
      <c r="P32" s="156" t="n">
        <v>0</v>
      </c>
      <c r="Q32" s="156" t="n">
        <v>3615</v>
      </c>
      <c r="R32" s="131" t="n">
        <v>3522</v>
      </c>
      <c r="S32" s="131" t="n">
        <v>3522</v>
      </c>
      <c r="T32" s="132" t="n">
        <v>3453</v>
      </c>
      <c r="U32" s="132" t="n">
        <v>3563</v>
      </c>
      <c r="V32" s="128" t="n">
        <v>44</v>
      </c>
      <c r="W32" s="128" t="n">
        <v>0</v>
      </c>
      <c r="X32" s="128" t="n">
        <v>43</v>
      </c>
      <c r="Y32" s="128" t="n">
        <v>0</v>
      </c>
      <c r="Z32" s="128" t="n">
        <v>64</v>
      </c>
      <c r="AA32" s="128" t="n">
        <v>0</v>
      </c>
      <c r="AB32" s="133" t="n">
        <f aca="false">U32-T32+AX32</f>
        <v>110</v>
      </c>
      <c r="AC32" s="134" t="n">
        <f aca="false">T32-S32</f>
        <v>-69</v>
      </c>
      <c r="AD32" s="128" t="n">
        <v>152</v>
      </c>
      <c r="AE32" s="212" t="n">
        <f aca="false">IF(AD32&gt;0, U32/(AD32*24),"no data")</f>
        <v>0.976699561403509</v>
      </c>
      <c r="AF32" s="136" t="n">
        <f aca="false">IF(Q32&gt;0,Q32/24,"no data")</f>
        <v>150.625</v>
      </c>
      <c r="AG32" s="135" t="n">
        <f aca="false">IF(T32&gt;0,(T32/Q32),"no data")</f>
        <v>0.955186721991701</v>
      </c>
      <c r="AH32" s="137" t="n">
        <f aca="false">(1440-((V32*W32)+(X32*Y32)+(Z32*AA32))/(V32+X32+Z32))/1440</f>
        <v>1</v>
      </c>
      <c r="AI32" s="138" t="n">
        <f aca="false">IF(T32&gt;0,(1440-((W32*V32+AR32*AS32)+(Y32*X32+AT32*AU32)+(Z32*AA32+AV32*AW32))/(V32+X32+Z32))/1440,"no data")</f>
        <v>0.980132450331126</v>
      </c>
      <c r="AJ32" s="219" t="n">
        <v>10.523</v>
      </c>
      <c r="AK32" s="220" t="n">
        <v>151.64</v>
      </c>
      <c r="AL32" s="154" t="n">
        <f aca="false">AJ32*AK32</f>
        <v>1595.70772</v>
      </c>
      <c r="AM32" s="219" t="n">
        <v>30.184</v>
      </c>
      <c r="AN32" s="221" t="n">
        <v>945</v>
      </c>
      <c r="AO32" s="140" t="n">
        <f aca="false">AM32*AN32</f>
        <v>28523.88</v>
      </c>
      <c r="AP32" s="198" t="n">
        <f aca="false">IF(T32&gt;0,((((AJ32*AK32)+(AM32*AN32))/(T32*1000))*1000000),"no data")</f>
        <v>8722.73029829134</v>
      </c>
      <c r="AQ32" s="199" t="n">
        <f aca="false">R32/24</f>
        <v>146.75</v>
      </c>
      <c r="AR32" s="127" t="n">
        <v>0</v>
      </c>
      <c r="AS32" s="144" t="n">
        <v>0</v>
      </c>
      <c r="AT32" s="144" t="n">
        <v>0</v>
      </c>
      <c r="AU32" s="127" t="n">
        <v>0</v>
      </c>
      <c r="AV32" s="144" t="n">
        <v>3</v>
      </c>
      <c r="AW32" s="127" t="n">
        <v>1440</v>
      </c>
      <c r="AX32" s="127" t="n">
        <v>0</v>
      </c>
      <c r="AZ32" s="145" t="n">
        <v>1060</v>
      </c>
      <c r="BA32" s="145" t="n">
        <v>1043</v>
      </c>
      <c r="BB32" s="145" t="n">
        <v>1460</v>
      </c>
      <c r="BC32" s="145" t="n">
        <f aca="false">(BA32-AZ32)</f>
        <v>-17</v>
      </c>
      <c r="BD32" s="145" t="n">
        <f aca="false">AP32</f>
        <v>8722.73029829134</v>
      </c>
      <c r="BE32" s="145" t="n">
        <f aca="false">AP32</f>
        <v>8722.73029829134</v>
      </c>
      <c r="BF32" s="211" t="n">
        <v>2.274</v>
      </c>
      <c r="BG32" s="177" t="n">
        <v>2.274</v>
      </c>
      <c r="BH32" s="177" t="n">
        <v>30.43</v>
      </c>
      <c r="BI32" s="177" t="n">
        <v>27.91</v>
      </c>
      <c r="BJ32" s="177" t="n">
        <v>22.3</v>
      </c>
      <c r="BK32" s="177" t="n">
        <v>27.3</v>
      </c>
      <c r="BL32" s="177" t="n">
        <v>999.33</v>
      </c>
      <c r="BM32" s="177" t="n">
        <v>50</v>
      </c>
      <c r="BN32" s="177" t="n">
        <v>0.9281</v>
      </c>
      <c r="BO32" s="177" t="n">
        <v>93.9</v>
      </c>
      <c r="BP32" s="176" t="n">
        <v>85.73</v>
      </c>
      <c r="BQ32" s="176" t="n">
        <f aca="false">BP32-BO32</f>
        <v>-8.17</v>
      </c>
      <c r="BR32" s="145" t="n">
        <v>12514</v>
      </c>
      <c r="BS32" s="145" t="n">
        <v>12557</v>
      </c>
      <c r="BT32" s="222" t="n">
        <f aca="false">BS32-BR32</f>
        <v>43</v>
      </c>
      <c r="BU32" s="145" t="n">
        <f aca="false">BF32+BG32</f>
        <v>4.548</v>
      </c>
      <c r="BV32" s="147" t="n">
        <v>24</v>
      </c>
      <c r="BW32" s="147" t="n">
        <v>24</v>
      </c>
      <c r="BX32" s="147" t="n">
        <v>24</v>
      </c>
      <c r="BY32" s="145" t="n">
        <v>7.5</v>
      </c>
    </row>
    <row r="33" customFormat="false" ht="15" hidden="false" customHeight="false" outlineLevel="0" collapsed="false">
      <c r="A33" s="84"/>
      <c r="B33" s="180" t="n">
        <v>42819</v>
      </c>
      <c r="C33" s="125" t="n">
        <v>79.4</v>
      </c>
      <c r="D33" s="151" t="n">
        <v>0.573</v>
      </c>
      <c r="E33" s="127" t="n">
        <v>92</v>
      </c>
      <c r="F33" s="127" t="n">
        <v>71</v>
      </c>
      <c r="G33" s="128" t="n">
        <v>24</v>
      </c>
      <c r="H33" s="128" t="n">
        <v>0</v>
      </c>
      <c r="I33" s="128" t="n">
        <v>24</v>
      </c>
      <c r="J33" s="128" t="n">
        <v>0</v>
      </c>
      <c r="K33" s="156" t="n">
        <v>0</v>
      </c>
      <c r="L33" s="156" t="n">
        <v>0</v>
      </c>
      <c r="M33" s="156" t="n">
        <v>0</v>
      </c>
      <c r="N33" s="156" t="n">
        <v>0</v>
      </c>
      <c r="O33" s="156" t="n">
        <v>0</v>
      </c>
      <c r="P33" s="156" t="n">
        <v>0</v>
      </c>
      <c r="Q33" s="156" t="n">
        <v>3598</v>
      </c>
      <c r="R33" s="131" t="n">
        <v>3341</v>
      </c>
      <c r="S33" s="131" t="n">
        <v>3341</v>
      </c>
      <c r="T33" s="132" t="n">
        <v>3294</v>
      </c>
      <c r="U33" s="132" t="n">
        <v>3396</v>
      </c>
      <c r="V33" s="128" t="n">
        <v>44</v>
      </c>
      <c r="W33" s="128" t="n">
        <v>0</v>
      </c>
      <c r="X33" s="128" t="n">
        <v>43</v>
      </c>
      <c r="Y33" s="127" t="n">
        <v>0</v>
      </c>
      <c r="Z33" s="128" t="n">
        <v>64</v>
      </c>
      <c r="AA33" s="127" t="n">
        <v>0</v>
      </c>
      <c r="AB33" s="133" t="n">
        <f aca="false">U33-T33+AX33</f>
        <v>102</v>
      </c>
      <c r="AC33" s="134" t="n">
        <f aca="false">T33-S33</f>
        <v>-47</v>
      </c>
      <c r="AD33" s="127" t="n">
        <v>147</v>
      </c>
      <c r="AE33" s="212" t="n">
        <f aca="false">IF(AD33&gt;0, U33/(AD33*24),"no data")</f>
        <v>0.962585034013605</v>
      </c>
      <c r="AF33" s="136" t="n">
        <f aca="false">IF(Q33&gt;0,Q33/24,"no data")</f>
        <v>149.916666666667</v>
      </c>
      <c r="AG33" s="135" t="n">
        <f aca="false">IF(T33&gt;0,(T33/Q33),"no data")</f>
        <v>0.915508615897721</v>
      </c>
      <c r="AH33" s="137" t="n">
        <f aca="false">(1440-((V33*W33)+(X33*Y33)+(Z33*AA33))/(V33+X33+Z33))/1440</f>
        <v>1</v>
      </c>
      <c r="AI33" s="138" t="n">
        <f aca="false">IF(T33&gt;0,(1440-((W33*V33+AR33*AS33)+(Y33*X33+AT33*AU33)+(Z33*AA33+AV33*AW33))/(V33+X33+Z33))/1440,"no data")</f>
        <v>0.940397350993377</v>
      </c>
      <c r="AJ33" s="219" t="n">
        <v>10.545</v>
      </c>
      <c r="AK33" s="220" t="n">
        <v>154.11</v>
      </c>
      <c r="AL33" s="154" t="n">
        <f aca="false">AJ33*AK33</f>
        <v>1625.08995</v>
      </c>
      <c r="AM33" s="219" t="n">
        <v>28.79</v>
      </c>
      <c r="AN33" s="221" t="n">
        <v>944.5442</v>
      </c>
      <c r="AO33" s="140" t="n">
        <f aca="false">AM33*AN33</f>
        <v>27193.427518</v>
      </c>
      <c r="AP33" s="198" t="n">
        <f aca="false">IF(T33&gt;0,((((AJ33*AK33)+(AM33*AN33))/(T33*1000))*1000000),"no data")</f>
        <v>8748.79097389193</v>
      </c>
      <c r="AQ33" s="199" t="n">
        <f aca="false">R33/24</f>
        <v>139.208333333333</v>
      </c>
      <c r="AR33" s="127" t="n">
        <v>0</v>
      </c>
      <c r="AS33" s="144" t="n">
        <v>0</v>
      </c>
      <c r="AT33" s="144" t="n">
        <v>0</v>
      </c>
      <c r="AU33" s="127" t="n">
        <v>0</v>
      </c>
      <c r="AV33" s="144" t="n">
        <v>9</v>
      </c>
      <c r="AW33" s="127" t="n">
        <v>1440</v>
      </c>
      <c r="AX33" s="127" t="n">
        <v>0</v>
      </c>
      <c r="AZ33" s="145" t="n">
        <v>1055</v>
      </c>
      <c r="BA33" s="145" t="n">
        <v>1034</v>
      </c>
      <c r="BB33" s="145" t="n">
        <v>1307</v>
      </c>
      <c r="BC33" s="145" t="n">
        <f aca="false">(BA33-AZ33)</f>
        <v>-21</v>
      </c>
      <c r="BD33" s="145" t="n">
        <f aca="false">AP33</f>
        <v>8748.79097389193</v>
      </c>
      <c r="BE33" s="145" t="n">
        <f aca="false">AP33</f>
        <v>8748.79097389193</v>
      </c>
      <c r="BF33" s="211" t="n">
        <v>1.469</v>
      </c>
      <c r="BG33" s="177" t="n">
        <v>1.457</v>
      </c>
      <c r="BH33" s="177" t="n">
        <v>30.37</v>
      </c>
      <c r="BI33" s="177" t="n">
        <v>27.81</v>
      </c>
      <c r="BJ33" s="177" t="n">
        <v>22.14</v>
      </c>
      <c r="BK33" s="177" t="n">
        <v>27.23</v>
      </c>
      <c r="BL33" s="177" t="n">
        <v>992.67</v>
      </c>
      <c r="BM33" s="177" t="n">
        <v>50</v>
      </c>
      <c r="BN33" s="177" t="n">
        <v>0.8493</v>
      </c>
      <c r="BO33" s="177" t="n">
        <v>94.33</v>
      </c>
      <c r="BP33" s="176" t="n">
        <v>85.79</v>
      </c>
      <c r="BQ33" s="176" t="n">
        <f aca="false">BP33-BO33</f>
        <v>-8.53999999999999</v>
      </c>
      <c r="BR33" s="145" t="n">
        <v>12547</v>
      </c>
      <c r="BS33" s="145" t="n">
        <v>12566</v>
      </c>
      <c r="BT33" s="222" t="n">
        <f aca="false">BS33-BR33</f>
        <v>19</v>
      </c>
      <c r="BU33" s="145" t="n">
        <f aca="false">BF33+BG33</f>
        <v>2.926</v>
      </c>
      <c r="BV33" s="147" t="n">
        <v>23.16</v>
      </c>
      <c r="BW33" s="147" t="n">
        <v>23.52</v>
      </c>
      <c r="BX33" s="145" t="n">
        <v>24</v>
      </c>
      <c r="BY33" s="145" t="n">
        <v>8.08</v>
      </c>
    </row>
    <row r="34" customFormat="false" ht="15" hidden="false" customHeight="false" outlineLevel="0" collapsed="false">
      <c r="A34" s="84" t="s">
        <v>99</v>
      </c>
      <c r="B34" s="180" t="n">
        <v>42820</v>
      </c>
      <c r="C34" s="86" t="n">
        <v>82.4</v>
      </c>
      <c r="D34" s="87" t="n">
        <v>0.537</v>
      </c>
      <c r="E34" s="88" t="n">
        <v>97</v>
      </c>
      <c r="F34" s="88" t="n">
        <v>70</v>
      </c>
      <c r="G34" s="89" t="n">
        <v>24</v>
      </c>
      <c r="H34" s="89" t="n">
        <v>0</v>
      </c>
      <c r="I34" s="89" t="n">
        <v>24</v>
      </c>
      <c r="J34" s="89" t="n">
        <v>0</v>
      </c>
      <c r="K34" s="90" t="n">
        <v>0</v>
      </c>
      <c r="L34" s="90" t="n">
        <v>0</v>
      </c>
      <c r="M34" s="90" t="n">
        <v>0</v>
      </c>
      <c r="N34" s="90" t="n">
        <v>0</v>
      </c>
      <c r="O34" s="90" t="n">
        <v>0</v>
      </c>
      <c r="P34" s="90" t="n">
        <v>0</v>
      </c>
      <c r="Q34" s="90" t="n">
        <v>3573</v>
      </c>
      <c r="R34" s="91" t="n">
        <v>3073</v>
      </c>
      <c r="S34" s="91" t="n">
        <v>3073</v>
      </c>
      <c r="T34" s="91" t="n">
        <v>3013</v>
      </c>
      <c r="U34" s="92" t="n">
        <v>3109</v>
      </c>
      <c r="V34" s="89" t="n">
        <v>43</v>
      </c>
      <c r="W34" s="89" t="n">
        <v>0</v>
      </c>
      <c r="X34" s="89" t="n">
        <v>43</v>
      </c>
      <c r="Y34" s="89" t="n">
        <v>0</v>
      </c>
      <c r="Z34" s="89" t="n">
        <v>64</v>
      </c>
      <c r="AA34" s="88" t="n">
        <v>0</v>
      </c>
      <c r="AB34" s="93" t="n">
        <f aca="false">U34-T34+AX34</f>
        <v>96</v>
      </c>
      <c r="AC34" s="94" t="n">
        <f aca="false">T34-S34</f>
        <v>-60</v>
      </c>
      <c r="AD34" s="88" t="n">
        <v>135</v>
      </c>
      <c r="AE34" s="181" t="n">
        <f aca="false">IF(AD34&gt;0, U34/(AD34*24),"no data")</f>
        <v>0.959567901234568</v>
      </c>
      <c r="AF34" s="96" t="n">
        <f aca="false">IF(Q34&gt;0,Q34/24,"no data")</f>
        <v>148.875</v>
      </c>
      <c r="AG34" s="95" t="n">
        <f aca="false">IF(T34&gt;0,(T34/Q34),"no data")</f>
        <v>0.843268961656871</v>
      </c>
      <c r="AH34" s="97" t="n">
        <f aca="false">(1440-((V34*W34)+(X34*Y34)+(Z34*AA34))/(V34+X34+Z34))/1440</f>
        <v>1</v>
      </c>
      <c r="AI34" s="98" t="n">
        <f aca="false">IF(T34&gt;0,(1440-((W34*V34+AR34*AS34)+(Y34*X34+AT34*AU34)+(Z34*AA34+AV34*AW34))/(V34+X34+Z34))/1440,"no data")</f>
        <v>0.86</v>
      </c>
      <c r="AJ34" s="117" t="n">
        <v>10.555</v>
      </c>
      <c r="AK34" s="121" t="n">
        <v>151.35</v>
      </c>
      <c r="AL34" s="101" t="n">
        <f aca="false">AJ34*AK34</f>
        <v>1597.49925</v>
      </c>
      <c r="AM34" s="117" t="n">
        <v>25.973</v>
      </c>
      <c r="AN34" s="119" t="n">
        <v>945</v>
      </c>
      <c r="AO34" s="103" t="n">
        <f aca="false">AM34*AN34</f>
        <v>24544.485</v>
      </c>
      <c r="AP34" s="183" t="n">
        <f aca="false">IF(T34&gt;0,((((AJ34*AK34)+(AM34*AN34))/(T34*1000))*1000000),"no data")</f>
        <v>8676.39702953867</v>
      </c>
      <c r="AQ34" s="184" t="n">
        <f aca="false">R34/24</f>
        <v>128.041666666667</v>
      </c>
      <c r="AR34" s="88" t="n">
        <v>0</v>
      </c>
      <c r="AS34" s="106" t="n">
        <v>0</v>
      </c>
      <c r="AT34" s="106" t="n">
        <v>0</v>
      </c>
      <c r="AU34" s="88" t="n">
        <v>0</v>
      </c>
      <c r="AV34" s="106" t="n">
        <v>21</v>
      </c>
      <c r="AW34" s="88" t="n">
        <v>1440</v>
      </c>
      <c r="AX34" s="88" t="n">
        <v>0</v>
      </c>
      <c r="AZ34" s="107" t="n">
        <v>1042</v>
      </c>
      <c r="BA34" s="107" t="n">
        <v>1029</v>
      </c>
      <c r="BB34" s="107" t="n">
        <v>1038</v>
      </c>
      <c r="BC34" s="185" t="n">
        <f aca="false">(BA34-AZ34)</f>
        <v>-13</v>
      </c>
      <c r="BD34" s="107" t="n">
        <f aca="false">AP34</f>
        <v>8676.39702953867</v>
      </c>
      <c r="BE34" s="107" t="n">
        <f aca="false">AP34</f>
        <v>8676.39702953867</v>
      </c>
      <c r="BF34" s="512" t="n">
        <v>0</v>
      </c>
      <c r="BG34" s="163" t="n">
        <v>0</v>
      </c>
      <c r="BH34" s="112" t="n">
        <v>30.04</v>
      </c>
      <c r="BI34" s="111" t="n">
        <v>27.6</v>
      </c>
      <c r="BJ34" s="111" t="n">
        <v>21.93</v>
      </c>
      <c r="BK34" s="111" t="n">
        <v>27.22</v>
      </c>
      <c r="BL34" s="112" t="n">
        <v>993.38</v>
      </c>
      <c r="BM34" s="111" t="n">
        <v>49.97</v>
      </c>
      <c r="BN34" s="112" t="n">
        <v>0.9275</v>
      </c>
      <c r="BO34" s="111" t="n">
        <v>93.89</v>
      </c>
      <c r="BP34" s="111" t="n">
        <v>85.67</v>
      </c>
      <c r="BQ34" s="114" t="n">
        <f aca="false">BP34-BO34</f>
        <v>-8.22</v>
      </c>
      <c r="BR34" s="107" t="n">
        <v>12595</v>
      </c>
      <c r="BS34" s="107" t="n">
        <v>12556</v>
      </c>
      <c r="BT34" s="186" t="n">
        <f aca="false">BS34-BR34</f>
        <v>-39</v>
      </c>
      <c r="BU34" s="107" t="n">
        <f aca="false">BF34+BG34</f>
        <v>0</v>
      </c>
      <c r="BV34" s="108" t="n">
        <v>0</v>
      </c>
      <c r="BW34" s="108" t="n">
        <v>0</v>
      </c>
      <c r="BX34" s="107" t="n">
        <v>24</v>
      </c>
      <c r="BY34" s="107" t="n">
        <v>7.72</v>
      </c>
    </row>
    <row r="35" customFormat="false" ht="15" hidden="false" customHeight="false" outlineLevel="0" collapsed="false">
      <c r="A35" s="84"/>
      <c r="B35" s="180" t="n">
        <v>42821</v>
      </c>
      <c r="C35" s="86" t="n">
        <v>83.5</v>
      </c>
      <c r="D35" s="87" t="n">
        <v>0.558</v>
      </c>
      <c r="E35" s="88" t="n">
        <v>96</v>
      </c>
      <c r="F35" s="88" t="n">
        <v>71</v>
      </c>
      <c r="G35" s="89" t="n">
        <v>24</v>
      </c>
      <c r="H35" s="89" t="n">
        <v>0</v>
      </c>
      <c r="I35" s="89" t="n">
        <v>24</v>
      </c>
      <c r="J35" s="89" t="n">
        <v>0</v>
      </c>
      <c r="K35" s="90" t="n">
        <v>0</v>
      </c>
      <c r="L35" s="90" t="n">
        <v>0</v>
      </c>
      <c r="M35" s="90" t="n">
        <v>0</v>
      </c>
      <c r="N35" s="90" t="n">
        <v>0</v>
      </c>
      <c r="O35" s="90" t="n">
        <v>0</v>
      </c>
      <c r="P35" s="90" t="n">
        <v>0</v>
      </c>
      <c r="Q35" s="90" t="n">
        <v>3565</v>
      </c>
      <c r="R35" s="91" t="n">
        <v>3209</v>
      </c>
      <c r="S35" s="91" t="n">
        <v>3209</v>
      </c>
      <c r="T35" s="91" t="n">
        <v>3153</v>
      </c>
      <c r="U35" s="92" t="n">
        <v>3256</v>
      </c>
      <c r="V35" s="89" t="n">
        <v>43</v>
      </c>
      <c r="W35" s="89" t="n">
        <v>0</v>
      </c>
      <c r="X35" s="89" t="n">
        <v>42</v>
      </c>
      <c r="Y35" s="89" t="n">
        <v>0</v>
      </c>
      <c r="Z35" s="89" t="n">
        <v>64</v>
      </c>
      <c r="AA35" s="88" t="n">
        <v>0</v>
      </c>
      <c r="AB35" s="93" t="n">
        <f aca="false">U35-T35+AX35</f>
        <v>103</v>
      </c>
      <c r="AC35" s="94" t="n">
        <f aca="false">T35-S35</f>
        <v>-56</v>
      </c>
      <c r="AD35" s="88" t="n">
        <v>142</v>
      </c>
      <c r="AE35" s="181" t="n">
        <f aca="false">IF(AD35&gt;0, U35/(AD35*24),"no data")</f>
        <v>0.955399061032864</v>
      </c>
      <c r="AF35" s="96" t="n">
        <f aca="false">IF(Q35&gt;0,Q35/24,"no data")</f>
        <v>148.541666666667</v>
      </c>
      <c r="AG35" s="95" t="n">
        <f aca="false">IF(T35&gt;0,(T35/Q35),"no data")</f>
        <v>0.884431977559607</v>
      </c>
      <c r="AH35" s="97" t="n">
        <f aca="false">(1440-((V35*W35)+(X35*Y35)+(Z35*AA35))/(V35+X35+Z35))/1440</f>
        <v>1</v>
      </c>
      <c r="AI35" s="98" t="n">
        <f aca="false">IF(T35&gt;0,(1440-((W35*V35+AR35*AS35)+(Y35*X35+AT35*AU35)+(Z35*AA35+AV35*AW35))/(V35+X35+Z35))/1440,"no data")</f>
        <v>0.906040268456376</v>
      </c>
      <c r="AJ35" s="117" t="n">
        <v>10.53</v>
      </c>
      <c r="AK35" s="121" t="n">
        <v>150.79</v>
      </c>
      <c r="AL35" s="101" t="n">
        <f aca="false">AJ35*AK35</f>
        <v>1587.8187</v>
      </c>
      <c r="AM35" s="117" t="n">
        <v>27.423</v>
      </c>
      <c r="AN35" s="119" t="n">
        <v>944</v>
      </c>
      <c r="AO35" s="103" t="n">
        <f aca="false">AM35*AN35</f>
        <v>25887.312</v>
      </c>
      <c r="AP35" s="183" t="n">
        <f aca="false">IF(T35&gt;0,((((AJ35*AK35)+(AM35*AN35))/(T35*1000))*1000000),"no data")</f>
        <v>8713.96470028544</v>
      </c>
      <c r="AQ35" s="184" t="n">
        <f aca="false">R35/24</f>
        <v>133.708333333333</v>
      </c>
      <c r="AR35" s="88" t="n">
        <v>0</v>
      </c>
      <c r="AS35" s="106" t="n">
        <v>0</v>
      </c>
      <c r="AT35" s="106" t="n">
        <v>0</v>
      </c>
      <c r="AU35" s="88" t="n">
        <v>0</v>
      </c>
      <c r="AV35" s="106" t="n">
        <v>14</v>
      </c>
      <c r="AW35" s="88" t="n">
        <v>1440</v>
      </c>
      <c r="AX35" s="88" t="n">
        <v>0</v>
      </c>
      <c r="AZ35" s="107" t="n">
        <v>1033</v>
      </c>
      <c r="BA35" s="107" t="n">
        <v>1016</v>
      </c>
      <c r="BB35" s="107" t="n">
        <v>1207</v>
      </c>
      <c r="BC35" s="185" t="n">
        <f aca="false">(BA35-AZ35)</f>
        <v>-17</v>
      </c>
      <c r="BD35" s="107" t="n">
        <f aca="false">AP35</f>
        <v>8713.96470028544</v>
      </c>
      <c r="BE35" s="107" t="n">
        <f aca="false">AP35</f>
        <v>8713.96470028544</v>
      </c>
      <c r="BF35" s="195" t="n">
        <v>0.996</v>
      </c>
      <c r="BG35" s="163" t="n">
        <v>1</v>
      </c>
      <c r="BH35" s="112" t="n">
        <v>29.9</v>
      </c>
      <c r="BI35" s="111" t="n">
        <v>27.4</v>
      </c>
      <c r="BJ35" s="111" t="n">
        <v>21.8</v>
      </c>
      <c r="BK35" s="111" t="n">
        <v>26.9</v>
      </c>
      <c r="BL35" s="112" t="n">
        <v>991.5</v>
      </c>
      <c r="BM35" s="111" t="n">
        <v>49.95</v>
      </c>
      <c r="BN35" s="112" t="n">
        <v>0.9287</v>
      </c>
      <c r="BO35" s="111" t="n">
        <v>94.1</v>
      </c>
      <c r="BP35" s="111" t="n">
        <v>85.7</v>
      </c>
      <c r="BQ35" s="114" t="n">
        <f aca="false">BP35-BO35</f>
        <v>-8.39999999999999</v>
      </c>
      <c r="BR35" s="107" t="n">
        <v>12631</v>
      </c>
      <c r="BS35" s="107" t="n">
        <v>12653</v>
      </c>
      <c r="BT35" s="186" t="n">
        <f aca="false">BS35-BR35</f>
        <v>22</v>
      </c>
      <c r="BU35" s="107" t="n">
        <f aca="false">BF35+BG35</f>
        <v>1.996</v>
      </c>
      <c r="BV35" s="108" t="n">
        <v>13</v>
      </c>
      <c r="BW35" s="108" t="n">
        <v>13</v>
      </c>
      <c r="BX35" s="107" t="n">
        <v>24</v>
      </c>
      <c r="BY35" s="107" t="n">
        <v>6.92</v>
      </c>
    </row>
    <row r="36" customFormat="false" ht="15" hidden="false" customHeight="false" outlineLevel="0" collapsed="false">
      <c r="A36" s="84"/>
      <c r="B36" s="180" t="n">
        <v>42822</v>
      </c>
      <c r="C36" s="86" t="n">
        <v>83.8</v>
      </c>
      <c r="D36" s="87" t="n">
        <v>0.585</v>
      </c>
      <c r="E36" s="88" t="n">
        <v>94</v>
      </c>
      <c r="F36" s="88" t="n">
        <v>73</v>
      </c>
      <c r="G36" s="89" t="n">
        <v>24</v>
      </c>
      <c r="H36" s="89" t="n">
        <v>0</v>
      </c>
      <c r="I36" s="89" t="n">
        <v>24</v>
      </c>
      <c r="J36" s="89" t="n">
        <v>0</v>
      </c>
      <c r="K36" s="90" t="n">
        <v>0</v>
      </c>
      <c r="L36" s="90" t="n">
        <v>0</v>
      </c>
      <c r="M36" s="90" t="n">
        <v>0</v>
      </c>
      <c r="N36" s="90" t="n">
        <v>0</v>
      </c>
      <c r="O36" s="90" t="n">
        <v>0</v>
      </c>
      <c r="P36" s="90" t="n">
        <v>0</v>
      </c>
      <c r="Q36" s="90" t="n">
        <v>3558</v>
      </c>
      <c r="R36" s="91" t="n">
        <v>3212</v>
      </c>
      <c r="S36" s="91" t="n">
        <v>3212</v>
      </c>
      <c r="T36" s="91" t="n">
        <v>3160</v>
      </c>
      <c r="U36" s="92" t="n">
        <v>3263</v>
      </c>
      <c r="V36" s="89" t="n">
        <v>43</v>
      </c>
      <c r="W36" s="89" t="n">
        <v>0</v>
      </c>
      <c r="X36" s="89" t="n">
        <v>42</v>
      </c>
      <c r="Y36" s="89" t="n">
        <v>0</v>
      </c>
      <c r="Z36" s="89" t="n">
        <v>64</v>
      </c>
      <c r="AA36" s="88" t="n">
        <v>0</v>
      </c>
      <c r="AB36" s="93" t="n">
        <f aca="false">U36-T36+AX36</f>
        <v>103</v>
      </c>
      <c r="AC36" s="94" t="n">
        <f aca="false">T36-S36</f>
        <v>-52</v>
      </c>
      <c r="AD36" s="88" t="n">
        <v>142</v>
      </c>
      <c r="AE36" s="181" t="n">
        <f aca="false">IF(AD36&gt;0, U36/(AD36*24),"no data")</f>
        <v>0.957453051643192</v>
      </c>
      <c r="AF36" s="96" t="n">
        <f aca="false">IF(Q36&gt;0,Q36/24,"no data")</f>
        <v>148.25</v>
      </c>
      <c r="AG36" s="95" t="n">
        <f aca="false">IF(T36&gt;0,(T36/Q36),"no data")</f>
        <v>0.88813940415964</v>
      </c>
      <c r="AH36" s="97" t="n">
        <f aca="false">(1440-((V36*W36)+(X36*Y36)+(Z36*AA36))/(V36+X36+Z36))/1440</f>
        <v>1</v>
      </c>
      <c r="AI36" s="98" t="n">
        <f aca="false">IF(T36&gt;0,(1440-((W36*V36+AR36*AS36)+(Y36*X36+AT36*AU36)+(Z36*AA36+AV36*AW36))/(V36+X36+Z36))/1440,"no data")</f>
        <v>0.912751677852349</v>
      </c>
      <c r="AJ36" s="117" t="n">
        <v>10.33</v>
      </c>
      <c r="AK36" s="121" t="n">
        <v>153.03</v>
      </c>
      <c r="AL36" s="101" t="n">
        <f aca="false">AJ36*AK36</f>
        <v>1580.7999</v>
      </c>
      <c r="AM36" s="117" t="n">
        <v>27.59</v>
      </c>
      <c r="AN36" s="119" t="n">
        <v>944</v>
      </c>
      <c r="AO36" s="103" t="n">
        <f aca="false">AM36*AN36</f>
        <v>26044.96</v>
      </c>
      <c r="AP36" s="183" t="n">
        <f aca="false">IF(T36&gt;0,((((AJ36*AK36)+(AM36*AN36))/(T36*1000))*1000000),"no data")</f>
        <v>8742.32908227848</v>
      </c>
      <c r="AQ36" s="184" t="n">
        <f aca="false">R36/24</f>
        <v>133.833333333333</v>
      </c>
      <c r="AR36" s="88" t="n">
        <v>0</v>
      </c>
      <c r="AS36" s="106" t="n">
        <v>0</v>
      </c>
      <c r="AT36" s="106" t="n">
        <v>0</v>
      </c>
      <c r="AU36" s="88" t="n">
        <v>0</v>
      </c>
      <c r="AV36" s="106" t="n">
        <v>13</v>
      </c>
      <c r="AW36" s="88" t="n">
        <v>1440</v>
      </c>
      <c r="AX36" s="88" t="n">
        <v>0</v>
      </c>
      <c r="AZ36" s="107" t="n">
        <v>1027</v>
      </c>
      <c r="BA36" s="107" t="n">
        <v>1009</v>
      </c>
      <c r="BB36" s="107" t="n">
        <v>1227</v>
      </c>
      <c r="BC36" s="185" t="n">
        <f aca="false">(BA36-AZ36)</f>
        <v>-18</v>
      </c>
      <c r="BD36" s="107" t="n">
        <f aca="false">AP36</f>
        <v>8742.32908227848</v>
      </c>
      <c r="BE36" s="107" t="n">
        <f aca="false">AP36</f>
        <v>8742.32908227848</v>
      </c>
      <c r="BF36" s="195" t="n">
        <v>1.131</v>
      </c>
      <c r="BG36" s="112" t="n">
        <v>1.131</v>
      </c>
      <c r="BH36" s="112" t="n">
        <v>29.9</v>
      </c>
      <c r="BI36" s="111" t="n">
        <v>27.3</v>
      </c>
      <c r="BJ36" s="111" t="n">
        <v>21.7</v>
      </c>
      <c r="BK36" s="111" t="n">
        <v>26.7</v>
      </c>
      <c r="BL36" s="112" t="n">
        <v>990.3</v>
      </c>
      <c r="BM36" s="111" t="n">
        <v>49.97</v>
      </c>
      <c r="BN36" s="112" t="n">
        <v>0.9284</v>
      </c>
      <c r="BO36" s="111" t="n">
        <v>94.4</v>
      </c>
      <c r="BP36" s="111" t="n">
        <v>85.7</v>
      </c>
      <c r="BQ36" s="114" t="n">
        <f aca="false">BP36-BO36</f>
        <v>-8.7</v>
      </c>
      <c r="BR36" s="107" t="n">
        <v>12638</v>
      </c>
      <c r="BS36" s="107" t="n">
        <v>12662</v>
      </c>
      <c r="BT36" s="186" t="n">
        <f aca="false">BS36-BR36</f>
        <v>24</v>
      </c>
      <c r="BU36" s="107" t="n">
        <f aca="false">BF36+BG36</f>
        <v>2.262</v>
      </c>
      <c r="BV36" s="108" t="n">
        <v>24</v>
      </c>
      <c r="BW36" s="108" t="n">
        <v>24</v>
      </c>
      <c r="BX36" s="107" t="n">
        <v>24</v>
      </c>
      <c r="BY36" s="107" t="n">
        <v>7.5</v>
      </c>
    </row>
    <row r="37" customFormat="false" ht="15" hidden="false" customHeight="false" outlineLevel="0" collapsed="false">
      <c r="A37" s="84"/>
      <c r="B37" s="180" t="n">
        <v>42823</v>
      </c>
      <c r="C37" s="86" t="n">
        <v>85.8</v>
      </c>
      <c r="D37" s="87" t="n">
        <v>0.538</v>
      </c>
      <c r="E37" s="88" t="n">
        <v>98</v>
      </c>
      <c r="F37" s="88" t="n">
        <v>74</v>
      </c>
      <c r="G37" s="89" t="n">
        <v>24</v>
      </c>
      <c r="H37" s="89" t="n">
        <v>0</v>
      </c>
      <c r="I37" s="89" t="n">
        <v>24</v>
      </c>
      <c r="J37" s="89" t="n">
        <v>0</v>
      </c>
      <c r="K37" s="90" t="n">
        <v>0</v>
      </c>
      <c r="L37" s="90" t="n">
        <v>0</v>
      </c>
      <c r="M37" s="90" t="n">
        <v>0</v>
      </c>
      <c r="N37" s="90" t="n">
        <v>0</v>
      </c>
      <c r="O37" s="90" t="n">
        <v>2</v>
      </c>
      <c r="P37" s="90" t="n">
        <v>0</v>
      </c>
      <c r="Q37" s="90" t="n">
        <v>3543</v>
      </c>
      <c r="R37" s="91" t="n">
        <v>3312</v>
      </c>
      <c r="S37" s="91" t="n">
        <v>3312</v>
      </c>
      <c r="T37" s="92" t="n">
        <v>3253</v>
      </c>
      <c r="U37" s="92" t="n">
        <v>3359</v>
      </c>
      <c r="V37" s="89" t="n">
        <v>43</v>
      </c>
      <c r="W37" s="89" t="n">
        <v>0</v>
      </c>
      <c r="X37" s="89" t="n">
        <v>42</v>
      </c>
      <c r="Y37" s="89" t="n">
        <v>0</v>
      </c>
      <c r="Z37" s="89" t="n">
        <v>64</v>
      </c>
      <c r="AA37" s="88" t="n">
        <v>0</v>
      </c>
      <c r="AB37" s="93" t="n">
        <f aca="false">U37-T37+AX37</f>
        <v>106</v>
      </c>
      <c r="AC37" s="94" t="n">
        <f aca="false">T37-S37</f>
        <v>-59</v>
      </c>
      <c r="AD37" s="88" t="n">
        <v>147</v>
      </c>
      <c r="AE37" s="181" t="n">
        <f aca="false">IF(AD37&gt;0, U37/(AD37*24),"no data")</f>
        <v>0.952097505668934</v>
      </c>
      <c r="AF37" s="96" t="n">
        <f aca="false">IF(Q37&gt;0,Q37/24,"no data")</f>
        <v>147.625</v>
      </c>
      <c r="AG37" s="95" t="n">
        <f aca="false">IF(T37&gt;0,(T37/Q37),"no data")</f>
        <v>0.918148461755574</v>
      </c>
      <c r="AH37" s="97" t="n">
        <f aca="false">(1440-((V37*W37)+(X37*Y37)+(Z37*AA37))/(V37+X37+Z37))/1440</f>
        <v>1</v>
      </c>
      <c r="AI37" s="98" t="n">
        <f aca="false">IF(T37&gt;0,(1440-((W37*V37+AR37*AS37)+(Y37*X37+AT37*AU37)+(Z37*AA37+AV37*AW37))/(V37+X37+Z37))/1440,"no data")</f>
        <v>0.944630872483221</v>
      </c>
      <c r="AJ37" s="117" t="n">
        <v>10.105</v>
      </c>
      <c r="AK37" s="121" t="n">
        <v>156.33</v>
      </c>
      <c r="AL37" s="101" t="n">
        <f aca="false">AJ37*AK37</f>
        <v>1579.71465</v>
      </c>
      <c r="AM37" s="117" t="n">
        <v>28.734</v>
      </c>
      <c r="AN37" s="119" t="n">
        <v>943.9358</v>
      </c>
      <c r="AO37" s="103" t="n">
        <f aca="false">AM37*AN37</f>
        <v>27123.0512772</v>
      </c>
      <c r="AP37" s="183" t="n">
        <f aca="false">IF(T37&gt;0,((((AJ37*AK37)+(AM37*AN37))/(T37*1000))*1000000),"no data")</f>
        <v>8823.47553864126</v>
      </c>
      <c r="AQ37" s="184" t="n">
        <f aca="false">R37/24</f>
        <v>138</v>
      </c>
      <c r="AR37" s="88" t="n">
        <v>0</v>
      </c>
      <c r="AS37" s="106" t="n">
        <v>0</v>
      </c>
      <c r="AT37" s="106" t="n">
        <v>0</v>
      </c>
      <c r="AU37" s="88" t="n">
        <v>0</v>
      </c>
      <c r="AV37" s="106" t="n">
        <v>9</v>
      </c>
      <c r="AW37" s="88" t="n">
        <v>1320</v>
      </c>
      <c r="AX37" s="88" t="n">
        <v>0</v>
      </c>
      <c r="AZ37" s="107" t="n">
        <v>1021</v>
      </c>
      <c r="BA37" s="107" t="n">
        <v>1011</v>
      </c>
      <c r="BB37" s="107" t="n">
        <v>1327</v>
      </c>
      <c r="BC37" s="185" t="n">
        <f aca="false">(BA37-AZ37)</f>
        <v>-10</v>
      </c>
      <c r="BD37" s="107" t="n">
        <f aca="false">AP37</f>
        <v>8823.47553864126</v>
      </c>
      <c r="BE37" s="107" t="n">
        <f aca="false">AP37</f>
        <v>8823.47553864126</v>
      </c>
      <c r="BF37" s="195" t="n">
        <v>1.733</v>
      </c>
      <c r="BG37" s="112" t="n">
        <v>1.707</v>
      </c>
      <c r="BH37" s="112" t="n">
        <v>29.7</v>
      </c>
      <c r="BI37" s="111" t="n">
        <v>27.17</v>
      </c>
      <c r="BJ37" s="111" t="n">
        <v>21.84</v>
      </c>
      <c r="BK37" s="111" t="n">
        <v>26.68</v>
      </c>
      <c r="BL37" s="112" t="n">
        <v>989.4</v>
      </c>
      <c r="BM37" s="111" t="n">
        <v>50.03</v>
      </c>
      <c r="BN37" s="112" t="n">
        <v>0.9275</v>
      </c>
      <c r="BO37" s="111" t="n">
        <v>93.17</v>
      </c>
      <c r="BP37" s="111" t="n">
        <v>85.59</v>
      </c>
      <c r="BQ37" s="114" t="n">
        <f aca="false">BP37-BO37</f>
        <v>-7.58</v>
      </c>
      <c r="BR37" s="107" t="n">
        <v>12649</v>
      </c>
      <c r="BS37" s="107" t="n">
        <v>12689</v>
      </c>
      <c r="BT37" s="186" t="n">
        <f aca="false">BS37-BR37</f>
        <v>40</v>
      </c>
      <c r="BU37" s="107" t="n">
        <f aca="false">BF37+BG37</f>
        <v>3.44</v>
      </c>
      <c r="BV37" s="108" t="n">
        <v>24</v>
      </c>
      <c r="BW37" s="108" t="n">
        <v>24</v>
      </c>
      <c r="BX37" s="107" t="n">
        <v>24</v>
      </c>
      <c r="BY37" s="107" t="n">
        <v>7.3</v>
      </c>
    </row>
    <row r="38" customFormat="false" ht="15" hidden="false" customHeight="false" outlineLevel="0" collapsed="false">
      <c r="A38" s="84"/>
      <c r="B38" s="180" t="n">
        <v>42824</v>
      </c>
      <c r="C38" s="86" t="n">
        <v>85.6</v>
      </c>
      <c r="D38" s="87" t="n">
        <v>0.523</v>
      </c>
      <c r="E38" s="88" t="n">
        <v>98</v>
      </c>
      <c r="F38" s="88" t="n">
        <v>74</v>
      </c>
      <c r="G38" s="89" t="n">
        <v>24</v>
      </c>
      <c r="H38" s="89" t="n">
        <v>0</v>
      </c>
      <c r="I38" s="89" t="n">
        <v>24</v>
      </c>
      <c r="J38" s="89" t="n">
        <v>0</v>
      </c>
      <c r="K38" s="90" t="n">
        <v>0</v>
      </c>
      <c r="L38" s="90" t="n">
        <v>0</v>
      </c>
      <c r="M38" s="90" t="n">
        <v>0</v>
      </c>
      <c r="N38" s="90" t="n">
        <v>0</v>
      </c>
      <c r="O38" s="90" t="n">
        <v>0</v>
      </c>
      <c r="P38" s="90" t="n">
        <v>0</v>
      </c>
      <c r="Q38" s="90" t="n">
        <v>3546</v>
      </c>
      <c r="R38" s="91" t="n">
        <v>3269</v>
      </c>
      <c r="S38" s="91" t="n">
        <v>3269</v>
      </c>
      <c r="T38" s="92" t="n">
        <v>3208</v>
      </c>
      <c r="U38" s="92" t="n">
        <v>3313</v>
      </c>
      <c r="V38" s="89" t="n">
        <v>42</v>
      </c>
      <c r="W38" s="89" t="n">
        <v>0</v>
      </c>
      <c r="X38" s="89" t="n">
        <v>42</v>
      </c>
      <c r="Y38" s="89" t="n">
        <v>0</v>
      </c>
      <c r="Z38" s="89" t="n">
        <v>64</v>
      </c>
      <c r="AA38" s="88" t="n">
        <v>0</v>
      </c>
      <c r="AB38" s="93" t="n">
        <f aca="false">U38-T38+AX38</f>
        <v>105</v>
      </c>
      <c r="AC38" s="94" t="n">
        <f aca="false">T38-S38</f>
        <v>-61</v>
      </c>
      <c r="AD38" s="88" t="n">
        <v>150</v>
      </c>
      <c r="AE38" s="181" t="n">
        <f aca="false">IF(AD38&gt;0, U38/(AD38*24),"no data")</f>
        <v>0.920277777777778</v>
      </c>
      <c r="AF38" s="96" t="n">
        <f aca="false">IF(Q38&gt;0,Q38/24,"no data")</f>
        <v>147.75</v>
      </c>
      <c r="AG38" s="95" t="n">
        <f aca="false">IF(T38&gt;0,(T38/Q38),"no data")</f>
        <v>0.90468133107727</v>
      </c>
      <c r="AH38" s="97" t="n">
        <f aca="false">(1440-((V38*W38)+(X38*Y38)+(Z38*AA38))/(V38+X38+Z38))/1440</f>
        <v>1</v>
      </c>
      <c r="AI38" s="98" t="n">
        <f aca="false">IF(T38&gt;0,(1440-((W38*V38+AR38*AS38)+(Y38*X38+AT38*AU38)+(Z38*AA38+AV38*AW38))/(V38+X38+Z38))/1440,"no data")</f>
        <v>0.925675675675676</v>
      </c>
      <c r="AJ38" s="117" t="n">
        <v>10</v>
      </c>
      <c r="AK38" s="121" t="n">
        <v>153.77</v>
      </c>
      <c r="AL38" s="101" t="n">
        <f aca="false">AJ38*AK38</f>
        <v>1537.7</v>
      </c>
      <c r="AM38" s="117" t="n">
        <v>28.153</v>
      </c>
      <c r="AN38" s="119" t="n">
        <v>944</v>
      </c>
      <c r="AO38" s="103" t="n">
        <f aca="false">AM38*AN38</f>
        <v>26576.432</v>
      </c>
      <c r="AP38" s="183" t="n">
        <f aca="false">IF(T38&gt;0,((((AJ38*AK38)+(AM38*AN38))/(T38*1000))*1000000),"no data")</f>
        <v>8763.75685785536</v>
      </c>
      <c r="AQ38" s="184" t="n">
        <f aca="false">R38/24</f>
        <v>136.208333333333</v>
      </c>
      <c r="AR38" s="88" t="n">
        <v>0</v>
      </c>
      <c r="AS38" s="106" t="n">
        <v>0</v>
      </c>
      <c r="AT38" s="106" t="n">
        <v>0</v>
      </c>
      <c r="AU38" s="88" t="n">
        <v>0</v>
      </c>
      <c r="AV38" s="106" t="n">
        <v>11</v>
      </c>
      <c r="AW38" s="88" t="n">
        <v>1440</v>
      </c>
      <c r="AX38" s="88" t="n">
        <v>0</v>
      </c>
      <c r="AZ38" s="107" t="n">
        <v>1022</v>
      </c>
      <c r="BA38" s="107" t="n">
        <v>1013</v>
      </c>
      <c r="BB38" s="107" t="n">
        <v>1278</v>
      </c>
      <c r="BC38" s="185" t="n">
        <f aca="false">(BA38-AZ38)</f>
        <v>-9</v>
      </c>
      <c r="BD38" s="107" t="n">
        <f aca="false">AP38</f>
        <v>8763.75685785536</v>
      </c>
      <c r="BE38" s="107" t="n">
        <f aca="false">AP38</f>
        <v>8763.75685785536</v>
      </c>
      <c r="BF38" s="195" t="n">
        <v>1.404</v>
      </c>
      <c r="BG38" s="112" t="n">
        <v>1.402</v>
      </c>
      <c r="BH38" s="112" t="n">
        <v>29.7</v>
      </c>
      <c r="BI38" s="112" t="n">
        <v>27.17</v>
      </c>
      <c r="BJ38" s="112" t="n">
        <v>21.74</v>
      </c>
      <c r="BK38" s="112" t="n">
        <v>26.92</v>
      </c>
      <c r="BL38" s="112" t="n">
        <v>988.71</v>
      </c>
      <c r="BM38" s="111" t="n">
        <v>49.99</v>
      </c>
      <c r="BN38" s="112" t="n">
        <v>0.9279</v>
      </c>
      <c r="BO38" s="108" t="n">
        <v>93.65</v>
      </c>
      <c r="BP38" s="108" t="n">
        <v>85.59</v>
      </c>
      <c r="BQ38" s="114" t="n">
        <f aca="false">BP38-BO38</f>
        <v>-8.06</v>
      </c>
      <c r="BR38" s="107" t="n">
        <v>12644</v>
      </c>
      <c r="BS38" s="107" t="n">
        <v>12654</v>
      </c>
      <c r="BT38" s="186" t="n">
        <f aca="false">BS38-BR38</f>
        <v>10</v>
      </c>
      <c r="BU38" s="107" t="n">
        <f aca="false">BF38+BG38</f>
        <v>2.806</v>
      </c>
      <c r="BV38" s="107" t="n">
        <v>24</v>
      </c>
      <c r="BW38" s="107" t="n">
        <v>24</v>
      </c>
      <c r="BX38" s="107" t="n">
        <v>24</v>
      </c>
      <c r="BY38" s="107" t="n">
        <v>7.58</v>
      </c>
    </row>
    <row r="39" customFormat="false" ht="15" hidden="false" customHeight="false" outlineLevel="0" collapsed="false">
      <c r="A39" s="84"/>
      <c r="B39" s="180" t="n">
        <v>42825</v>
      </c>
      <c r="C39" s="86" t="n">
        <v>86.8</v>
      </c>
      <c r="D39" s="87" t="n">
        <v>0.528</v>
      </c>
      <c r="E39" s="88" t="n">
        <v>99</v>
      </c>
      <c r="F39" s="88" t="n">
        <v>74</v>
      </c>
      <c r="G39" s="89" t="n">
        <v>24</v>
      </c>
      <c r="H39" s="89" t="n">
        <v>0</v>
      </c>
      <c r="I39" s="89" t="n">
        <v>24</v>
      </c>
      <c r="J39" s="89" t="n">
        <v>0</v>
      </c>
      <c r="K39" s="90" t="n">
        <v>0</v>
      </c>
      <c r="L39" s="90" t="n">
        <v>0</v>
      </c>
      <c r="M39" s="90" t="n">
        <v>0</v>
      </c>
      <c r="N39" s="90" t="n">
        <v>0</v>
      </c>
      <c r="O39" s="90" t="n">
        <v>0</v>
      </c>
      <c r="P39" s="90" t="n">
        <v>0</v>
      </c>
      <c r="Q39" s="90" t="n">
        <v>3525</v>
      </c>
      <c r="R39" s="91" t="n">
        <v>3159</v>
      </c>
      <c r="S39" s="91" t="n">
        <v>3159</v>
      </c>
      <c r="T39" s="92" t="n">
        <v>3103</v>
      </c>
      <c r="U39" s="92" t="n">
        <v>3205</v>
      </c>
      <c r="V39" s="89" t="n">
        <v>42</v>
      </c>
      <c r="W39" s="89" t="n">
        <v>0</v>
      </c>
      <c r="X39" s="89" t="n">
        <v>42</v>
      </c>
      <c r="Y39" s="89" t="n">
        <v>0</v>
      </c>
      <c r="Z39" s="89" t="n">
        <v>64</v>
      </c>
      <c r="AA39" s="88" t="n">
        <v>0</v>
      </c>
      <c r="AB39" s="93" t="n">
        <f aca="false">U39-T39+AX39</f>
        <v>102</v>
      </c>
      <c r="AC39" s="94" t="n">
        <f aca="false">T39-S39</f>
        <v>-56</v>
      </c>
      <c r="AD39" s="88" t="n">
        <v>142</v>
      </c>
      <c r="AE39" s="181" t="n">
        <f aca="false">IF(AD39&gt;0, U39/(AD39*24),"no data")</f>
        <v>0.940434272300469</v>
      </c>
      <c r="AF39" s="96" t="n">
        <f aca="false">IF(Q39&gt;0,Q39/24,"no data")</f>
        <v>146.875</v>
      </c>
      <c r="AG39" s="95" t="n">
        <f aca="false">IF(T39&gt;0,(T39/Q39),"no data")</f>
        <v>0.880283687943262</v>
      </c>
      <c r="AH39" s="97" t="n">
        <f aca="false">(1440-((V39*W39)+(X39*Y39)+(Z39*AA39))/(V39+X39+Z39))/1440</f>
        <v>1</v>
      </c>
      <c r="AI39" s="98" t="n">
        <f aca="false">IF(T39&gt;0,(1440-((W39*V39+AR39*AS39)+(Y39*X39+AT39*AU39)+(Z39*AA39+AV39*AW39))/(V39+X39+Z39))/1440,"no data")</f>
        <v>0.898648648648649</v>
      </c>
      <c r="AJ39" s="117" t="n">
        <v>9.786</v>
      </c>
      <c r="AK39" s="121" t="n">
        <v>149.1</v>
      </c>
      <c r="AL39" s="101" t="n">
        <f aca="false">AJ39*AK39</f>
        <v>1459.0926</v>
      </c>
      <c r="AM39" s="117" t="n">
        <v>27.168</v>
      </c>
      <c r="AN39" s="119" t="n">
        <v>944</v>
      </c>
      <c r="AO39" s="103" t="n">
        <f aca="false">AM39*AN39</f>
        <v>25646.592</v>
      </c>
      <c r="AP39" s="183" t="n">
        <f aca="false">IF(T39&gt;0,((((AJ39*AK39)+(AM39*AN39))/(T39*1000))*1000000),"no data")</f>
        <v>8735.31569448921</v>
      </c>
      <c r="AQ39" s="184" t="n">
        <f aca="false">R39/24</f>
        <v>131.625</v>
      </c>
      <c r="AR39" s="88" t="n">
        <v>0</v>
      </c>
      <c r="AS39" s="106" t="n">
        <v>0</v>
      </c>
      <c r="AT39" s="106" t="n">
        <v>0</v>
      </c>
      <c r="AU39" s="88" t="n">
        <v>0</v>
      </c>
      <c r="AV39" s="106" t="n">
        <v>15</v>
      </c>
      <c r="AW39" s="88" t="n">
        <v>1440</v>
      </c>
      <c r="AX39" s="88" t="n">
        <v>0</v>
      </c>
      <c r="AZ39" s="107" t="n">
        <v>1016</v>
      </c>
      <c r="BA39" s="107" t="n">
        <v>1008</v>
      </c>
      <c r="BB39" s="107" t="n">
        <v>1181</v>
      </c>
      <c r="BC39" s="185" t="n">
        <f aca="false">(BA39-AZ39)</f>
        <v>-8</v>
      </c>
      <c r="BD39" s="107" t="n">
        <f aca="false">AP39</f>
        <v>8735.31569448921</v>
      </c>
      <c r="BE39" s="107" t="n">
        <f aca="false">AP39</f>
        <v>8735.31569448921</v>
      </c>
      <c r="BF39" s="195" t="n">
        <v>0.937</v>
      </c>
      <c r="BG39" s="112" t="n">
        <v>0.891</v>
      </c>
      <c r="BH39" s="112" t="n">
        <v>29.54</v>
      </c>
      <c r="BI39" s="112" t="n">
        <v>27.08</v>
      </c>
      <c r="BJ39" s="112" t="n">
        <v>21.69</v>
      </c>
      <c r="BK39" s="112" t="n">
        <v>26.77</v>
      </c>
      <c r="BL39" s="112" t="n">
        <v>989.13</v>
      </c>
      <c r="BM39" s="111" t="n">
        <v>50.02</v>
      </c>
      <c r="BN39" s="112" t="n">
        <v>0.9293</v>
      </c>
      <c r="BO39" s="108" t="n">
        <v>93.69</v>
      </c>
      <c r="BP39" s="108" t="n">
        <v>85.64</v>
      </c>
      <c r="BQ39" s="114" t="n">
        <f aca="false">BP39-BO39</f>
        <v>-8.05</v>
      </c>
      <c r="BR39" s="107" t="n">
        <v>12674</v>
      </c>
      <c r="BS39" s="107" t="n">
        <v>12672</v>
      </c>
      <c r="BT39" s="186" t="n">
        <f aca="false">BS39-BR39</f>
        <v>-2</v>
      </c>
      <c r="BU39" s="107" t="n">
        <f aca="false">BF39+BG39</f>
        <v>1.828</v>
      </c>
      <c r="BV39" s="107" t="n">
        <v>24</v>
      </c>
      <c r="BW39" s="107" t="n">
        <v>24</v>
      </c>
      <c r="BX39" s="107" t="n">
        <v>24</v>
      </c>
      <c r="BY39" s="107" t="n">
        <v>8.42</v>
      </c>
    </row>
    <row r="40" customFormat="false" ht="15" hidden="false" customHeight="false" outlineLevel="0" collapsed="false">
      <c r="A40" s="84"/>
      <c r="B40" s="180" t="n">
        <v>42826</v>
      </c>
      <c r="C40" s="86"/>
      <c r="D40" s="87"/>
      <c r="E40" s="88"/>
      <c r="F40" s="88"/>
      <c r="G40" s="89"/>
      <c r="H40" s="89"/>
      <c r="I40" s="89"/>
      <c r="J40" s="89"/>
      <c r="K40" s="90"/>
      <c r="L40" s="90"/>
      <c r="M40" s="90"/>
      <c r="N40" s="90"/>
      <c r="O40" s="90"/>
      <c r="P40" s="90"/>
      <c r="Q40" s="90"/>
      <c r="R40" s="91"/>
      <c r="S40" s="91"/>
      <c r="T40" s="92"/>
      <c r="U40" s="92"/>
      <c r="V40" s="89"/>
      <c r="W40" s="89"/>
      <c r="X40" s="89"/>
      <c r="Y40" s="89"/>
      <c r="Z40" s="89"/>
      <c r="AA40" s="88"/>
      <c r="AB40" s="93" t="n">
        <f aca="false">U40-T40+AX40</f>
        <v>0</v>
      </c>
      <c r="AC40" s="94" t="n">
        <f aca="false">T40-S40</f>
        <v>0</v>
      </c>
      <c r="AD40" s="88"/>
      <c r="AE40" s="181" t="str">
        <f aca="false">IF(AD40&gt;0, U40/(AD40*24),"no data")</f>
        <v>no data</v>
      </c>
      <c r="AF40" s="96" t="str">
        <f aca="false">IF(Q40&gt;0,Q40/24,"no data")</f>
        <v>no data</v>
      </c>
      <c r="AG40" s="95" t="str">
        <f aca="false">IF(T40&gt;0,(T40/Q40),"no data")</f>
        <v>no data</v>
      </c>
      <c r="AH40" s="97" t="e">
        <f aca="false">(1440-((V40*W40)+(X40*Y40)+(Z40*AA40))/(V40+X40+Z40))/1440</f>
        <v>#DIV/0!</v>
      </c>
      <c r="AI40" s="98" t="str">
        <f aca="false">IF(T40&gt;0,(1440-((W40*V40+AR40*AS40)+(Y40*X40+AT40*AU40)+(Z40*AA40+AV40*AW40))/(V40+X40+Z40))/1440,"no data")</f>
        <v>no data</v>
      </c>
      <c r="AJ40" s="117"/>
      <c r="AK40" s="121"/>
      <c r="AL40" s="101" t="n">
        <f aca="false">AJ40*AK40</f>
        <v>0</v>
      </c>
      <c r="AM40" s="117"/>
      <c r="AN40" s="119"/>
      <c r="AO40" s="103" t="n">
        <f aca="false">AM40*AN40</f>
        <v>0</v>
      </c>
      <c r="AP40" s="183" t="str">
        <f aca="false">IF(T40&gt;0,((((AJ40*AK40)+(AM40*AN40))/(T40*1000))*1000000),"no data")</f>
        <v>no data</v>
      </c>
      <c r="AQ40" s="184" t="n">
        <f aca="false">R40/24</f>
        <v>0</v>
      </c>
      <c r="AR40" s="88"/>
      <c r="AS40" s="106"/>
      <c r="AT40" s="106"/>
      <c r="AU40" s="88"/>
      <c r="AV40" s="106"/>
      <c r="AW40" s="88"/>
      <c r="AX40" s="88"/>
      <c r="AZ40" s="107"/>
      <c r="BA40" s="107"/>
      <c r="BB40" s="107"/>
      <c r="BC40" s="185" t="n">
        <f aca="false">(BA40-AZ40)</f>
        <v>0</v>
      </c>
      <c r="BD40" s="107" t="str">
        <f aca="false">AP40</f>
        <v>no data</v>
      </c>
      <c r="BE40" s="107"/>
      <c r="BF40" s="195"/>
      <c r="BG40" s="112"/>
      <c r="BH40" s="112"/>
      <c r="BI40" s="112"/>
      <c r="BJ40" s="112"/>
      <c r="BK40" s="112"/>
      <c r="BL40" s="112"/>
      <c r="BM40" s="111"/>
      <c r="BN40" s="112"/>
      <c r="BO40" s="108"/>
      <c r="BP40" s="108"/>
      <c r="BQ40" s="114" t="n">
        <f aca="false">BP40-BO40</f>
        <v>0</v>
      </c>
      <c r="BR40" s="107"/>
      <c r="BS40" s="107"/>
      <c r="BT40" s="186" t="n">
        <f aca="false">BS40-BR40</f>
        <v>0</v>
      </c>
      <c r="BU40" s="107" t="n">
        <f aca="false">BF40+BG40</f>
        <v>0</v>
      </c>
      <c r="BV40" s="233"/>
      <c r="BW40" s="233"/>
      <c r="BX40" s="233"/>
      <c r="BY40" s="233"/>
    </row>
    <row r="41" customFormat="false" ht="15" hidden="false" customHeight="false" outlineLevel="0" collapsed="false">
      <c r="A41" s="401"/>
      <c r="B41" s="402" t="s">
        <v>149</v>
      </c>
      <c r="C41" s="403" t="n">
        <f aca="false">AVERAGE(C9:C39)</f>
        <v>72.8987096774194</v>
      </c>
      <c r="D41" s="404" t="n">
        <f aca="false">AVERAGE(D9:D39)</f>
        <v>0.58391935483871</v>
      </c>
      <c r="E41" s="403" t="n">
        <f aca="false">AVERAGE(E9:E39)</f>
        <v>84.8709677419355</v>
      </c>
      <c r="F41" s="403" t="n">
        <f aca="false">AVERAGE(F9:F39)</f>
        <v>62.5161290322581</v>
      </c>
      <c r="G41" s="405" t="n">
        <f aca="false">SUM(G9:G39)+(INT(SUM(H9:H39)/60))</f>
        <v>722</v>
      </c>
      <c r="H41" s="405" t="n">
        <f aca="false">SUM(H9:H39)+(INT(SUM(I9:I39)/60))</f>
        <v>23</v>
      </c>
      <c r="I41" s="405" t="n">
        <f aca="false">SUM(I9:I39)+(INT(SUM(J9:J39)/60))</f>
        <v>723</v>
      </c>
      <c r="J41" s="405" t="n">
        <f aca="false">SUM(J9:J39)+(INT(SUM(K9:K39)/60))</f>
        <v>11</v>
      </c>
      <c r="K41" s="405" t="n">
        <f aca="false">SUM(K9:K39)+(INT(SUM(L9:L39)/60))</f>
        <v>0</v>
      </c>
      <c r="L41" s="405" t="n">
        <f aca="false">SUM(L9:L39)+(INT(SUM(M9:M39)/60))</f>
        <v>0</v>
      </c>
      <c r="M41" s="405" t="n">
        <f aca="false">SUM(M9:M39)+(INT(SUM(N9:N39)/60))</f>
        <v>0</v>
      </c>
      <c r="N41" s="405" t="n">
        <f aca="false">SUM(N9:N39)+(INT(SUM(O9:O39)/60))</f>
        <v>1</v>
      </c>
      <c r="O41" s="405" t="n">
        <f aca="false">SUM(O9:O39)+(INT(SUM(P9:P39)/60))</f>
        <v>66</v>
      </c>
      <c r="P41" s="405" t="n">
        <f aca="false">SUM(P9:P39)+(INT(SUM(Q9:Q39)/60))</f>
        <v>1931</v>
      </c>
      <c r="Q41" s="406" t="n">
        <f aca="false">(SUM(Q9:Q39))</f>
        <v>113040</v>
      </c>
      <c r="R41" s="406" t="n">
        <f aca="false">(SUM(R9:R39))</f>
        <v>104547</v>
      </c>
      <c r="S41" s="406" t="n">
        <f aca="false">(SUM(S9:S39))</f>
        <v>104461</v>
      </c>
      <c r="T41" s="407" t="n">
        <v>102785.56</v>
      </c>
      <c r="U41" s="406" t="n">
        <f aca="false">(SUM(U9:U39))</f>
        <v>105805</v>
      </c>
      <c r="V41" s="408" t="n">
        <f aca="false">AVERAGE(V9:V39)</f>
        <v>45.2903225806452</v>
      </c>
      <c r="W41" s="406" t="n">
        <f aca="false">(SUM(W9:W39))</f>
        <v>1107</v>
      </c>
      <c r="X41" s="406" t="n">
        <f aca="false">(AVERAGE(X9:X39))</f>
        <v>44.2903225806452</v>
      </c>
      <c r="Y41" s="408" t="n">
        <f aca="false">SUM(Y9:Y39)</f>
        <v>1024</v>
      </c>
      <c r="Z41" s="406" t="n">
        <f aca="false">(AVERAGE(Z9:Z39))</f>
        <v>63.0967741935484</v>
      </c>
      <c r="AA41" s="408" t="n">
        <f aca="false">SUM(AA9:AA39)</f>
        <v>222</v>
      </c>
      <c r="AB41" s="409" t="n">
        <f aca="false">U41-(T41+AX41)</f>
        <v>3017.44</v>
      </c>
      <c r="AC41" s="406" t="n">
        <f aca="false">(SUM($AC$9:$AC$39))</f>
        <v>-1887</v>
      </c>
      <c r="AD41" s="406" t="n">
        <f aca="false">AVERAGE(AD9:AD39)</f>
        <v>150.225806451613</v>
      </c>
      <c r="AE41" s="410" t="n">
        <f aca="false">AVERAGE(AE9:AE39)</f>
        <v>0.946776152069522</v>
      </c>
      <c r="AF41" s="411" t="n">
        <f aca="false">AVERAGE(AF9:AF39)</f>
        <v>151.935483870968</v>
      </c>
      <c r="AG41" s="410" t="n">
        <f aca="false">T41/Q41</f>
        <v>0.909284854918613</v>
      </c>
      <c r="AH41" s="410" t="n">
        <f aca="false">AVERAGE(AH9:AH39)</f>
        <v>0.983783116226665</v>
      </c>
      <c r="AI41" s="410" t="n">
        <f aca="false">AVERAGE(AI9:AI39)</f>
        <v>0.932038583356317</v>
      </c>
      <c r="AJ41" s="412" t="n">
        <f aca="false">SUM(AJ9:AJ39)</f>
        <v>313.637</v>
      </c>
      <c r="AK41" s="412" t="n">
        <f aca="false">SUM(AK9:AK39)/MAX(1,COUNT(AK9:AK39)-COUNTIF(AK9:AK39,0))</f>
        <v>153.293225806452</v>
      </c>
      <c r="AL41" s="411" t="n">
        <f aca="false">SUM(AL9:AL39)</f>
        <v>47978.66193</v>
      </c>
      <c r="AM41" s="412" t="n">
        <f aca="false">SUM(AM9:AM39)</f>
        <v>899.711</v>
      </c>
      <c r="AN41" s="412" t="n">
        <f aca="false">SUM(AN9:AN39)/MAX(1,COUNT(AN9:AN39)-COUNTIF(AN9:AN39,0))</f>
        <v>940.950967741935</v>
      </c>
      <c r="AO41" s="513" t="n">
        <f aca="false">SUM(AO9:AO39)</f>
        <v>846552.4037952</v>
      </c>
      <c r="AP41" s="414" t="n">
        <f aca="false">((AJ41*AK41)+(AM41*AN41))/(T41*1000)*1000000</f>
        <v>8704.16392730966</v>
      </c>
      <c r="AQ41" s="415"/>
      <c r="AR41" s="416" t="n">
        <f aca="false">SUM(AR9:AR39)</f>
        <v>37</v>
      </c>
      <c r="AS41" s="416" t="n">
        <f aca="false">SUM(AS9:AS39)</f>
        <v>202</v>
      </c>
      <c r="AT41" s="416" t="n">
        <f aca="false">SUM(AT9:AT39)</f>
        <v>32</v>
      </c>
      <c r="AU41" s="416" t="n">
        <f aca="false">SUM(AU9:AU39)</f>
        <v>225</v>
      </c>
      <c r="AV41" s="416" t="n">
        <f aca="false">SUM(AV9:AV39)</f>
        <v>245</v>
      </c>
      <c r="AW41" s="416" t="n">
        <f aca="false">SUM(AW9:AW39)</f>
        <v>40097</v>
      </c>
      <c r="AX41" s="416" t="n">
        <f aca="false">SUM(AX9:AX39)</f>
        <v>2</v>
      </c>
      <c r="AZ41" s="417"/>
      <c r="BA41" s="417"/>
      <c r="BB41" s="417"/>
      <c r="BC41" s="5" t="n">
        <f aca="false">(BA41-AZ41)</f>
        <v>0</v>
      </c>
      <c r="BD41" s="418" t="n">
        <f aca="false">AP41</f>
        <v>8704.16392730966</v>
      </c>
      <c r="BE41" s="419"/>
      <c r="BF41" s="420" t="n">
        <f aca="false">SUM(BF9:BF39)</f>
        <v>49.842</v>
      </c>
      <c r="BG41" s="420" t="n">
        <f aca="false">SUM(BG9:BG39)</f>
        <v>49.714</v>
      </c>
      <c r="BH41" s="420" t="n">
        <f aca="false">SUM(BH9:BH39)</f>
        <v>950.87</v>
      </c>
      <c r="BI41" s="514" t="n">
        <f aca="false">SUM(BI9:BI39)</f>
        <v>881.15</v>
      </c>
      <c r="BJ41" s="514" t="n">
        <f aca="false">SUM(BJ9:BJ39)</f>
        <v>705.24</v>
      </c>
      <c r="BK41" s="514" t="n">
        <f aca="false">SUM(BK9:BK39)</f>
        <v>854.51</v>
      </c>
      <c r="BL41" s="420" t="n">
        <f aca="false">AVERAGE(BL9:BL39)</f>
        <v>992.654516129032</v>
      </c>
      <c r="BM41" s="420" t="n">
        <f aca="false">AVERAGE(BM9:BM39)</f>
        <v>50.0093548387097</v>
      </c>
      <c r="BN41" s="420" t="n">
        <f aca="false">AVERAGE(BN9:BN39)</f>
        <v>0.924651612903226</v>
      </c>
      <c r="BO41" s="420" t="n">
        <f aca="false">AVERAGE(BO9:BO39)</f>
        <v>93.8116129032258</v>
      </c>
      <c r="BP41" s="420" t="n">
        <f aca="false">AVERAGE(BP9:BP39)</f>
        <v>85.7651612903226</v>
      </c>
      <c r="BR41" s="5" t="n">
        <f aca="false">AVERAGE(BR9:BR39)</f>
        <v>12486.6129032258</v>
      </c>
      <c r="BS41" s="5" t="n">
        <f aca="false">AVERAGE(BS9:BS39)</f>
        <v>12529.2580645161</v>
      </c>
      <c r="BU41" s="421" t="n">
        <f aca="false">(SUM(BU9:BU39))</f>
        <v>99.556</v>
      </c>
      <c r="BV41" s="421" t="n">
        <f aca="false">(SUM(BV9:BV39))</f>
        <v>686.63</v>
      </c>
      <c r="BW41" s="421" t="n">
        <f aca="false">(SUM(BW9:BW39))</f>
        <v>687.84</v>
      </c>
      <c r="BX41" s="421" t="n">
        <f aca="false">(SUM(BX9:BX39))</f>
        <v>683.716666666667</v>
      </c>
      <c r="BY41" s="421" t="n">
        <f aca="false">(SUM(BY9:BY39))</f>
        <v>206.046666666667</v>
      </c>
    </row>
    <row r="42" customFormat="false" ht="15.75" hidden="false" customHeight="false" outlineLevel="0" collapsed="false">
      <c r="A42" s="425"/>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433"/>
      <c r="AX42" s="402" t="s">
        <v>166</v>
      </c>
      <c r="AZ42" s="434" t="n">
        <f aca="false">SUM(AZ9:AZ39)</f>
        <v>32755</v>
      </c>
      <c r="BA42" s="434" t="n">
        <f aca="false">SUM(BA9:BA39)</f>
        <v>32178</v>
      </c>
      <c r="BB42" s="434" t="n">
        <f aca="false">SUM(BB9:BB39)</f>
        <v>40872</v>
      </c>
      <c r="BC42" s="5" t="n">
        <f aca="false">(BA42-AZ42)</f>
        <v>-577</v>
      </c>
      <c r="BD42" s="435" t="str">
        <f aca="false">AP42</f>
        <v>Avg.</v>
      </c>
      <c r="BE42" s="436"/>
      <c r="BR42" s="5"/>
      <c r="BS42" s="5"/>
      <c r="BW42" s="437" t="n">
        <f aca="false">(BV41+BW41)/2</f>
        <v>687.235</v>
      </c>
      <c r="BX42" s="5"/>
    </row>
    <row r="43" customFormat="false" ht="15.75" hidden="false" customHeight="false" outlineLevel="0" collapsed="false">
      <c r="B43" s="438"/>
      <c r="C43" s="438"/>
      <c r="D43" s="438"/>
      <c r="E43" s="438"/>
      <c r="F43" s="438"/>
      <c r="G43" s="438"/>
      <c r="H43" s="438"/>
      <c r="I43" s="438"/>
      <c r="J43" s="438"/>
      <c r="K43" s="438"/>
      <c r="L43" s="438"/>
      <c r="M43" s="438"/>
      <c r="N43" s="438"/>
      <c r="O43" s="438"/>
      <c r="P43" s="438"/>
      <c r="Q43" s="438"/>
      <c r="R43" s="438"/>
      <c r="S43" s="438"/>
      <c r="T43" s="438"/>
      <c r="U43" s="438"/>
      <c r="V43" s="438"/>
      <c r="W43" s="438"/>
      <c r="X43" s="438"/>
      <c r="Y43" s="438"/>
      <c r="Z43" s="438"/>
      <c r="AA43" s="438"/>
      <c r="AB43" s="438"/>
      <c r="AC43" s="438"/>
      <c r="AD43" s="438"/>
      <c r="AE43" s="438"/>
      <c r="AF43" s="438"/>
      <c r="AG43" s="438"/>
      <c r="AH43" s="438"/>
      <c r="AI43" s="438"/>
      <c r="AJ43" s="438"/>
      <c r="AK43" s="438"/>
      <c r="AL43" s="439"/>
      <c r="AP43" s="186"/>
      <c r="AQ43" s="364"/>
      <c r="AY43" s="440"/>
      <c r="AZ43" s="441"/>
      <c r="BA43" s="441"/>
      <c r="BB43" s="441"/>
      <c r="BC43" s="5" t="n">
        <f aca="false">AVERAGE(BC28:BC32)</f>
        <v>-21.2</v>
      </c>
      <c r="BR43" s="5"/>
      <c r="BS43" s="5"/>
      <c r="BX43" s="5"/>
    </row>
    <row r="44" customFormat="false" ht="60.75" hidden="false" customHeight="true" outlineLevel="0" collapsed="false">
      <c r="B44" s="442" t="s">
        <v>167</v>
      </c>
      <c r="C44" s="443" t="s">
        <v>168</v>
      </c>
      <c r="D44" s="442" t="s">
        <v>169</v>
      </c>
      <c r="E44" s="442" t="s">
        <v>170</v>
      </c>
      <c r="F44" s="442"/>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7" t="s">
        <v>27</v>
      </c>
      <c r="AC44" s="448" t="s">
        <v>144</v>
      </c>
      <c r="AD44" s="449" t="s">
        <v>29</v>
      </c>
      <c r="AE44" s="449" t="s">
        <v>30</v>
      </c>
      <c r="AF44" s="449" t="s">
        <v>181</v>
      </c>
      <c r="AG44" s="450"/>
      <c r="AH44" s="450"/>
      <c r="AI44" s="451" t="s">
        <v>34</v>
      </c>
      <c r="AJ44" s="446" t="s">
        <v>182</v>
      </c>
      <c r="AK44" s="452" t="s">
        <v>145</v>
      </c>
      <c r="AL44" s="452"/>
      <c r="AM44" s="446" t="s">
        <v>183</v>
      </c>
      <c r="AN44" s="452" t="s">
        <v>184</v>
      </c>
      <c r="AO44" s="452"/>
      <c r="AP44" s="451" t="s">
        <v>185</v>
      </c>
      <c r="AQ44" s="453"/>
      <c r="AY44" s="440"/>
      <c r="AZ44" s="441"/>
      <c r="BA44" s="441"/>
      <c r="BB44" s="441"/>
      <c r="BC44" s="194" t="n">
        <f aca="false">AVERAGE(BC28:BC31)</f>
        <v>-22.25</v>
      </c>
      <c r="BR44" s="5"/>
      <c r="BS44" s="5"/>
      <c r="BX44" s="5"/>
    </row>
    <row r="45" customFormat="false" ht="15.75" hidden="false" customHeight="false" outlineLevel="0" collapsed="false">
      <c r="B45" s="454" t="s">
        <v>95</v>
      </c>
      <c r="C45" s="455" t="n">
        <f aca="false">IF(C6=0,"no data",AVERAGE(C6:C12))</f>
        <v>69.2314285714286</v>
      </c>
      <c r="D45" s="456" t="n">
        <f aca="false">IF(D6=0,"no data",AVERAGE(D6:D12))</f>
        <v>0.577342857142857</v>
      </c>
      <c r="E45" s="455" t="n">
        <f aca="false">IF(E6=0,"no data",AVERAGE(E6:E12))</f>
        <v>81.5714285714286</v>
      </c>
      <c r="F45" s="455" t="n">
        <f aca="false">IF(F6=0,"no data",AVERAGE(F6:F12))</f>
        <v>58.1428571428572</v>
      </c>
      <c r="G45" s="457" t="n">
        <f aca="false">SUM(G6:G12)+INT(SUM(H6:H12)/60)</f>
        <v>168</v>
      </c>
      <c r="H45" s="458" t="n">
        <f aca="false">SUM(H6:H12)-INT(SUM(H6:H12)/60)*60</f>
        <v>0</v>
      </c>
      <c r="I45" s="458" t="n">
        <f aca="false">SUM(I6:I12)+INT(SUM(J6:J12)/60)</f>
        <v>168</v>
      </c>
      <c r="J45" s="458" t="n">
        <f aca="false">SUM(J6:J12)-INT(SUM(J6:J12)/60)*60</f>
        <v>0</v>
      </c>
      <c r="K45" s="458" t="n">
        <f aca="false">SUM(K6:K12)+INT(SUM(L6:L12)/60)</f>
        <v>0</v>
      </c>
      <c r="L45" s="458" t="n">
        <f aca="false">SUM(L6:L12)-INT(SUM(L6:L12)/60)*60</f>
        <v>0</v>
      </c>
      <c r="M45" s="458" t="n">
        <f aca="false">SUM(M6:M12)+INT(SUM(N6:N12)/60)</f>
        <v>0</v>
      </c>
      <c r="N45" s="458" t="n">
        <f aca="false">SUM(N6:N12)-INT(SUM(N6:N12)/60)*60</f>
        <v>0</v>
      </c>
      <c r="O45" s="458" t="n">
        <f aca="false">SUM(O6:O12)+INT(SUM(P6:P12)/60)</f>
        <v>1</v>
      </c>
      <c r="P45" s="458" t="n">
        <f aca="false">SUM(P6:P12)-INT(SUM(P6:P12)/60)*60</f>
        <v>0</v>
      </c>
      <c r="Q45" s="459" t="n">
        <f aca="false">IF(Q6=0,"no data", AVERAGE(Q6:Q12))</f>
        <v>3678</v>
      </c>
      <c r="R45" s="459" t="n">
        <f aca="false">IF(R6=0,"no data", AVERAGE(R6:R12))</f>
        <v>3554.42857142857</v>
      </c>
      <c r="S45" s="459" t="n">
        <f aca="false">IF(S6=0,"no data", AVERAGE(S6:S12))</f>
        <v>3554.42857142857</v>
      </c>
      <c r="T45" s="459" t="n">
        <f aca="false">IF(T6=0,"no data", AVERAGE(T6:T12))</f>
        <v>3497.57142857143</v>
      </c>
      <c r="U45" s="459" t="n">
        <f aca="false">IF(U6=0,"no data", AVERAGE(U6:U12))</f>
        <v>3606.28571428571</v>
      </c>
      <c r="V45" s="460" t="n">
        <f aca="false">IF(V6=0,"no data", AVERAGE(V6:V12))</f>
        <v>45.5714285714286</v>
      </c>
      <c r="W45" s="461" t="e">
        <f aca="false">IF(AND(W6=0,W7=0,W8=0,W9=0,W10=0,#REF!= 0,W12=0),"No outage",SUM(W6:W12))</f>
        <v>#REF!</v>
      </c>
      <c r="X45" s="461" t="n">
        <f aca="false">IF(X6=0,"no data", AVERAGE(X6:X12))</f>
        <v>44.8571428571429</v>
      </c>
      <c r="Y45" s="461" t="e">
        <f aca="false">IF(AND(Y6=0,Y7=0,Y8=0,Y9=0,Y10=0,#REF!= 0,Y12=0),"No outage",SUM(Y6:Y12))</f>
        <v>#REF!</v>
      </c>
      <c r="Z45" s="461" t="n">
        <f aca="false">IF(AND(Z6=0,Z7=0,Z8=0,Z9=0,Z10=0, Z11=0,Z12=0),"No outage",SUM(Z6:Z12))</f>
        <v>441</v>
      </c>
      <c r="AA45" s="461" t="str">
        <f aca="false">IF(Y6=0,"no data", AVERAGE(AA6:AA12))</f>
        <v>no data</v>
      </c>
      <c r="AB45" s="462" t="str">
        <f aca="false">IF(Y6=0,"no data", SUM(AB6:AB12))</f>
        <v>no data</v>
      </c>
      <c r="AC45" s="462" t="n">
        <f aca="false">IF(AC6=0,"no data", SUM(AC6:AC12))</f>
        <v>-398</v>
      </c>
      <c r="AD45" s="460" t="n">
        <f aca="false">IF(AD6=0,"no data", AVERAGE(AD6:AD12))</f>
        <v>153</v>
      </c>
      <c r="AE45" s="463" t="n">
        <f aca="false">IF(AE6=0,"no data", AVERAGE(AE6:AE12))</f>
        <v>0.98211932300831</v>
      </c>
      <c r="AF45" s="461" t="n">
        <f aca="false">IF(AF6=0,"no data", AVERAGE(AF6:AF12))</f>
        <v>153.25</v>
      </c>
      <c r="AG45" s="463" t="n">
        <f aca="false">IF(AG6=0,"no data", AVERAGE(AG6:AG12))</f>
        <v>0.950949273279898</v>
      </c>
      <c r="AH45" s="463" t="n">
        <f aca="false">IF(AH6=0,"no data", AVERAGE(AH6:AH12))</f>
        <v>1</v>
      </c>
      <c r="AI45" s="463" t="n">
        <f aca="false">IF(AI6=0,"no data", AVERAGE(AI6:AI12))</f>
        <v>0.979687352745458</v>
      </c>
      <c r="AJ45" s="461" t="n">
        <f aca="false">IF(AJ6=0,"no data", SUM(AJ6:AJ12))</f>
        <v>73.32</v>
      </c>
      <c r="AK45" s="461" t="n">
        <f aca="false">IF(AK6=0,"no data", AVERAGE(AK6:AK12))</f>
        <v>157.288571428571</v>
      </c>
      <c r="AL45" s="461"/>
      <c r="AM45" s="461" t="n">
        <f aca="false">IF(AM6=0,"no data", SUM(AM6:AM12))</f>
        <v>215.809</v>
      </c>
      <c r="AN45" s="461" t="n">
        <f aca="false">IF(AN6=0,"no data", AVERAGE(AN6:AN12))</f>
        <v>937.428571428571</v>
      </c>
      <c r="AO45" s="461"/>
      <c r="AP45" s="461" t="n">
        <f aca="false">IF(AP6=0,"no data", AVERAGE(AP6:AP12))</f>
        <v>8734.0900618541</v>
      </c>
      <c r="AQ45" s="464"/>
      <c r="AY45" s="440"/>
      <c r="AZ45" s="441"/>
      <c r="BA45" s="441"/>
      <c r="BB45" s="441"/>
      <c r="BR45" s="5"/>
      <c r="BS45" s="5"/>
      <c r="BX45" s="5"/>
    </row>
    <row r="46" customFormat="false" ht="15.75" hidden="false" customHeight="false" outlineLevel="0" collapsed="false">
      <c r="B46" s="454" t="s">
        <v>96</v>
      </c>
      <c r="C46" s="465" t="n">
        <f aca="false">IF(C13=0,"no data", AVERAGE(C13:C19))</f>
        <v>65.8185714285714</v>
      </c>
      <c r="D46" s="466" t="n">
        <f aca="false">IF(D13=0,"no data", AVERAGE(D13:D19))</f>
        <v>0.641614285714286</v>
      </c>
      <c r="E46" s="465" t="n">
        <f aca="false">IF(E13=0,"no data", AVERAGE(E13:E19))</f>
        <v>77.1428571428571</v>
      </c>
      <c r="F46" s="465" t="n">
        <f aca="false">IF(F13=0,"no data", AVERAGE(F13:F19))</f>
        <v>57.2857142857143</v>
      </c>
      <c r="G46" s="457" t="n">
        <f aca="false">SUM(G13:G19)+INT(SUM(H13:H19)/60)</f>
        <v>150</v>
      </c>
      <c r="H46" s="458" t="n">
        <f aca="false">SUM(H13:H19)-INT(SUM(I13:I19)/60)</f>
        <v>7</v>
      </c>
      <c r="I46" s="458" t="n">
        <f aca="false">SUM(I13:I19)+INT(SUM(J13:J19)/60)</f>
        <v>151</v>
      </c>
      <c r="J46" s="458" t="n">
        <f aca="false">SUM(J13:J19)-INT(SUM(K13:K19)/60)*60</f>
        <v>9</v>
      </c>
      <c r="K46" s="458" t="n">
        <f aca="false">SUM(K13:K19)+INT(SUM(L13:L19)/60)</f>
        <v>0</v>
      </c>
      <c r="L46" s="458" t="n">
        <f aca="false">SUM(L13:L19)-INT(SUM(M13:M19)/60)*60</f>
        <v>0</v>
      </c>
      <c r="M46" s="458" t="n">
        <f aca="false">SUM(M13:M19)+INT(SUM(N13:N19)/60)</f>
        <v>0</v>
      </c>
      <c r="N46" s="458" t="n">
        <f aca="false">SUM(N13:N19)-INT(SUM(O13:O19)/60)*60</f>
        <v>0</v>
      </c>
      <c r="O46" s="458" t="n">
        <f aca="false">SUM(O13:O19)+INT(SUM(P13:P19)/60)</f>
        <v>0</v>
      </c>
      <c r="P46" s="458" t="n">
        <f aca="false">SUM(P7:P13)-INT(SUM(P13:P19)/60)*60</f>
        <v>0</v>
      </c>
      <c r="Q46" s="459" t="n">
        <f aca="false">IF(Q13=0,"no data", AVERAGE(Q13:Q19))</f>
        <v>3697.42857142857</v>
      </c>
      <c r="R46" s="459" t="n">
        <f aca="false">IF(R13=0,"no data", AVERAGE(R13:R19))</f>
        <v>3156.71428571429</v>
      </c>
      <c r="S46" s="459" t="n">
        <f aca="false">IF(S13=0,"no data", AVERAGE(S13:S19))</f>
        <v>3144.42857142857</v>
      </c>
      <c r="T46" s="459" t="n">
        <f aca="false">IF(T13=0,"no data", SUM(T13:T19))</f>
        <v>21719</v>
      </c>
      <c r="U46" s="459" t="n">
        <f aca="false">IF(U13=0,"no data", SUM(U13:U19))</f>
        <v>22409</v>
      </c>
      <c r="V46" s="459" t="n">
        <f aca="false">IF(V13=0,"no data", AVERAGE(V13:V19))</f>
        <v>46.7142857142857</v>
      </c>
      <c r="W46" s="461" t="n">
        <f aca="false">IF(AND(W13=0,W14=0,W15=0,W16=0,W17=0,W18=0,W19=0),"No outage",SUM(W13:W19))</f>
        <v>1006</v>
      </c>
      <c r="X46" s="461" t="n">
        <f aca="false">IF(AND(X13=0,X14=0,X15=0,X16=0,X17=0,X18=0,X19=0),"No outage",SUM(X13:X19))</f>
        <v>321</v>
      </c>
      <c r="Y46" s="459" t="str">
        <f aca="false">IF(Y13=0,"no data", AVERAGE(Y13:Y19))</f>
        <v>no data</v>
      </c>
      <c r="Z46" s="461" t="n">
        <f aca="false">IF(AND(Z13=0,Z14=0,Z15=0,Z16=0,Z17=0,Z18=0,Z19=0),"No outage",SUM(Z13:Z19))</f>
        <v>441</v>
      </c>
      <c r="AA46" s="459" t="str">
        <f aca="false">IF(AA13=0,"no data", AVERAGE(AA13:AA19))</f>
        <v>no data</v>
      </c>
      <c r="AB46" s="459" t="n">
        <f aca="false">IF(AB13=0,"no data", SUM(AB13:AB19))</f>
        <v>690</v>
      </c>
      <c r="AC46" s="459" t="n">
        <f aca="false">IF(AC13=0,"no data", SUM(AC13:AC19))</f>
        <v>-292</v>
      </c>
      <c r="AD46" s="459" t="n">
        <f aca="false">IF(AD13=0,"no data", AVERAGE(AD13:AD19))</f>
        <v>151.428571428571</v>
      </c>
      <c r="AE46" s="463" t="n">
        <f aca="false">IF(AE13=0,"no data", AVERAGE(AE13:AE19))</f>
        <v>0.881811081227453</v>
      </c>
      <c r="AF46" s="459" t="n">
        <f aca="false">IF(AF13=0,"no data", AVERAGE(AF13:AF19))</f>
        <v>154.059523809524</v>
      </c>
      <c r="AG46" s="463" t="n">
        <f aca="false">IF(AG13=0,"no data", AVERAGE(AG13:AG19))</f>
        <v>0.838998809848915</v>
      </c>
      <c r="AH46" s="463" t="n">
        <f aca="false">IF(AH13=0,"no data", AVERAGE(AH13:AH19))</f>
        <v>0.942595070273642</v>
      </c>
      <c r="AI46" s="463" t="n">
        <f aca="false">IF(AI13=0,"no data", AVERAGE(AI13:AI19))</f>
        <v>0.863515049548239</v>
      </c>
      <c r="AJ46" s="467" t="n">
        <f aca="false">IF(AJ13=0,"no data",SUM(AJ13:AJ19))</f>
        <v>65.05</v>
      </c>
      <c r="AK46" s="468" t="n">
        <f aca="false">IF(AK13=0,"no data", AVERAGE(AK13:AK19))</f>
        <v>154.787142857143</v>
      </c>
      <c r="AL46" s="468"/>
      <c r="AM46" s="461" t="n">
        <f aca="false">IF(AM13=0,"no data", SUM(AM13:AM19))</f>
        <v>189.498</v>
      </c>
      <c r="AN46" s="467" t="n">
        <f aca="false">IF(AN13=0,"no data",AVERAGE(AN13:AN19))</f>
        <v>939</v>
      </c>
      <c r="AO46" s="467"/>
      <c r="AP46" s="461" t="n">
        <f aca="false">IF(AP13=0,"no data", AVERAGE(AP13:AP19))</f>
        <v>8652.50516947726</v>
      </c>
      <c r="AQ46" s="464"/>
      <c r="AY46" s="440"/>
      <c r="BA46" s="441"/>
      <c r="BR46" s="5"/>
      <c r="BS46" s="5"/>
      <c r="BX46" s="5"/>
    </row>
    <row r="47" customFormat="false" ht="15.75" hidden="false" customHeight="false" outlineLevel="0" collapsed="false">
      <c r="A47" s="441"/>
      <c r="B47" s="454" t="s">
        <v>97</v>
      </c>
      <c r="C47" s="461" t="n">
        <f aca="false">IF(C20=0,"no data", AVERAGE(C20:C26))</f>
        <v>68.0285714285714</v>
      </c>
      <c r="D47" s="469" t="n">
        <f aca="false">IF(D20=0,"no data", AVERAGE(D20:D26))</f>
        <v>0.566428571428571</v>
      </c>
      <c r="E47" s="461" t="n">
        <f aca="false">IF(E20=0,"no data", AVERAGE(E20:E26))</f>
        <v>78.7142857142857</v>
      </c>
      <c r="F47" s="461" t="n">
        <f aca="false">IF(F20=0,"no data", AVERAGE(F20:F26))</f>
        <v>58</v>
      </c>
      <c r="G47" s="458" t="n">
        <f aca="false">SUM(G20:G26)+INT(SUM(H20:H26)/60)</f>
        <v>168</v>
      </c>
      <c r="H47" s="458" t="n">
        <f aca="false">SUM(H20:H26)-INT(SUM(H26:H26)/60)*60</f>
        <v>0</v>
      </c>
      <c r="I47" s="458" t="n">
        <f aca="false">SUM(I20:I26)+INT(SUM(J20:J26)/60)</f>
        <v>168</v>
      </c>
      <c r="J47" s="458" t="n">
        <f aca="false">SUM(J20:J26)-INT(SUM(J20:J26)/60)*60</f>
        <v>0</v>
      </c>
      <c r="K47" s="458" t="n">
        <f aca="false">SUM(K20:K26)+INT(SUM(L20:L26)/60)</f>
        <v>0</v>
      </c>
      <c r="L47" s="458" t="n">
        <f aca="false">SUM(L20:L26)-INT(SUM(L20:L26)/60)*60</f>
        <v>0</v>
      </c>
      <c r="M47" s="458" t="n">
        <f aca="false">SUM(M20:M26)+INT(SUM(N20:N26)/60)</f>
        <v>0</v>
      </c>
      <c r="N47" s="458" t="n">
        <f aca="false">SUM(N20:N26)-INT(SUM(N20:N26)/60)*60</f>
        <v>0</v>
      </c>
      <c r="O47" s="458" t="n">
        <f aca="false">SUM(O20:O26)+INT(SUM(P20:P26)/60)</f>
        <v>64</v>
      </c>
      <c r="P47" s="458" t="n">
        <f aca="false">SUM(P20:P26)-INT(SUM(P20:P26)/60)*60</f>
        <v>47</v>
      </c>
      <c r="Q47" s="459" t="n">
        <f aca="false">IF(Q20=0,"no data", AVERAGE(Q20:Q26))</f>
        <v>3681.57142857143</v>
      </c>
      <c r="R47" s="459" t="n">
        <f aca="false">IF(R20=0,"no data", AVERAGE(R20:R26))</f>
        <v>3590.85714285714</v>
      </c>
      <c r="S47" s="459" t="n">
        <f aca="false">IF(S20=0,"no data", AVERAGE(S20:S26))</f>
        <v>3590.85714285714</v>
      </c>
      <c r="T47" s="460" t="n">
        <f aca="false">IF(T20=0,"no data", SUM(T20:T26))</f>
        <v>24741</v>
      </c>
      <c r="U47" s="460" t="n">
        <f aca="false">IF(U20=0,"no data", SUM(U20:U26))</f>
        <v>25500</v>
      </c>
      <c r="V47" s="460" t="n">
        <f aca="false">IF(V20=0,"no data", AVERAGE(V20:V26))</f>
        <v>46.2857142857143</v>
      </c>
      <c r="W47" s="461" t="str">
        <f aca="false">IF(AND(W20=0,W21=0,W22=0,W23=0,W24=0,W25=0,W26=0),"No outage",SUM(W20:W26))</f>
        <v>No outage</v>
      </c>
      <c r="X47" s="461" t="n">
        <f aca="false">IF(AND(X20=0,X21=0,X22=0,X23=0,X24=0,X25=0,X26=0),"No outage",SUM(X20:X26))</f>
        <v>316</v>
      </c>
      <c r="Y47" s="460" t="str">
        <f aca="false">IF(Y20=0,"no data", AVERAGE(Y20:Y26))</f>
        <v>no data</v>
      </c>
      <c r="Z47" s="461" t="n">
        <f aca="false">IF(AND(Z20=0,Z21=0,Z22=0,Z23=0,Z24=0,Z25=0,Z26=0),"No outage",SUM(Z20:Z26))</f>
        <v>438</v>
      </c>
      <c r="AA47" s="461" t="str">
        <f aca="false">IF(AA20=0,"no data", AVERAGE(AA20:AA26))</f>
        <v>no data</v>
      </c>
      <c r="AB47" s="461" t="n">
        <f aca="false">IF(AB20=0,"no data", SUM(AB20:AB26))</f>
        <v>759</v>
      </c>
      <c r="AC47" s="460" t="n">
        <f aca="false">IF(AC20=0,"no data", SUM(AC20:AC26))</f>
        <v>-395</v>
      </c>
      <c r="AD47" s="461" t="n">
        <f aca="false">IF(AD20=0,"no data", AVERAGE(AD20:AD26))</f>
        <v>154.142857142857</v>
      </c>
      <c r="AE47" s="463" t="n">
        <f aca="false">IF(AE20=0,"no data", AVERAGE(AE20:AE26))</f>
        <v>0.984721715339769</v>
      </c>
      <c r="AF47" s="461" t="n">
        <f aca="false">IF(AF20=0,"no data", AVERAGE(AF20:AF26))</f>
        <v>153.398809523809</v>
      </c>
      <c r="AG47" s="463" t="n">
        <f aca="false">IF(AG20=0,"no data", AVERAGE(AG20:AG26))</f>
        <v>0.960062613433837</v>
      </c>
      <c r="AH47" s="463" t="n">
        <f aca="false">IF(AH20=0,"no data", AVERAGE(AH20:AH26))</f>
        <v>1</v>
      </c>
      <c r="AI47" s="463" t="n">
        <f aca="false">IF(AI20=0,"no data", AVERAGE(AI20:AI26))</f>
        <v>0.98290770609319</v>
      </c>
      <c r="AJ47" s="461" t="n">
        <f aca="false">IF(AJ20=0,"no data", SUM(AJ20:AJ26))</f>
        <v>71.269</v>
      </c>
      <c r="AK47" s="461" t="n">
        <f aca="false">IF(AK20=0,"no data", AVERAGE(AK20:AK26))</f>
        <v>152.445714285714</v>
      </c>
      <c r="AL47" s="461"/>
      <c r="AM47" s="461" t="n">
        <f aca="false">IF(AM20=0,"no data", SUM(AM20:AM26))</f>
        <v>217.476</v>
      </c>
      <c r="AN47" s="461" t="n">
        <f aca="false">IF(AN20=0,"no data", AVERAGE(AN20:AN26))</f>
        <v>939.285714285714</v>
      </c>
      <c r="AO47" s="461"/>
      <c r="AP47" s="461" t="n">
        <f aca="false">IF(AP20=0,"no data", AVERAGE(AP20:AP26))</f>
        <v>8695.55510433148</v>
      </c>
      <c r="AQ47" s="464"/>
      <c r="AR47" s="441"/>
      <c r="AS47" s="441"/>
      <c r="AT47" s="441"/>
      <c r="AU47" s="441"/>
      <c r="AV47" s="441"/>
      <c r="AW47" s="441"/>
      <c r="AX47" s="441"/>
      <c r="AY47" s="440"/>
      <c r="AZ47" s="441"/>
      <c r="BA47" s="441"/>
      <c r="BB47" s="441"/>
      <c r="BC47" s="441"/>
      <c r="BD47" s="441"/>
      <c r="BE47" s="441"/>
      <c r="BR47" s="5"/>
      <c r="BS47" s="5"/>
      <c r="BX47" s="5"/>
    </row>
    <row r="48" customFormat="false" ht="15.75" hidden="false" customHeight="false" outlineLevel="0" collapsed="false">
      <c r="B48" s="454" t="s">
        <v>98</v>
      </c>
      <c r="C48" s="461" t="n">
        <f aca="false">IF(C21=0,"no data", AVERAGE(C27:C33))</f>
        <v>77.2842857142857</v>
      </c>
      <c r="D48" s="469" t="n">
        <f aca="false">IF(D21=0,"no data", AVERAGE(D27:D33))</f>
        <v>0.5722</v>
      </c>
      <c r="E48" s="461" t="n">
        <f aca="false">IF(E21=0,"no data", AVERAGE(E27:E33))</f>
        <v>90.4285714285714</v>
      </c>
      <c r="F48" s="461" t="n">
        <f aca="false">IF(F21=0,"no data", AVERAGE(F27:F33))</f>
        <v>66.1428571428571</v>
      </c>
      <c r="G48" s="458" t="n">
        <f aca="false">SUM(G27:G33)+INT(SUM(H27:H33)/60)</f>
        <v>164</v>
      </c>
      <c r="H48" s="458" t="n">
        <f aca="false">SUM(H27:H33)-INT(SUM(H27:H33)/60)*60</f>
        <v>2</v>
      </c>
      <c r="I48" s="458" t="n">
        <f aca="false">SUM(I27:I33)+INT(SUM(J27:J33)/60)</f>
        <v>164</v>
      </c>
      <c r="J48" s="458" t="n">
        <f aca="false">SUM(J27:J33)-INT(SUM(J27:J33)/60)*60</f>
        <v>2</v>
      </c>
      <c r="K48" s="458" t="n">
        <f aca="false">SUM(K27:K33)+INT(SUM(L27:L33)/60)</f>
        <v>0</v>
      </c>
      <c r="L48" s="458" t="n">
        <f aca="false">SUM(L27:L33)-INT(SUM(L27:L33)/60)*60</f>
        <v>0</v>
      </c>
      <c r="M48" s="458" t="n">
        <f aca="false">SUM(M27:M33)+INT(SUM(N27:N33)/60)</f>
        <v>0</v>
      </c>
      <c r="N48" s="458" t="n">
        <f aca="false">SUM(N27:N33)-INT(SUM(N27:N33)/60)*60</f>
        <v>0</v>
      </c>
      <c r="O48" s="458" t="n">
        <f aca="false">SUM(O27:O33)+INT(SUM(P27:P33)/60)</f>
        <v>0</v>
      </c>
      <c r="P48" s="458" t="n">
        <f aca="false">SUM(P27:P33)-INT(SUM(P27:P33)/60)*60</f>
        <v>0</v>
      </c>
      <c r="Q48" s="459" t="n">
        <f aca="false">IF(Q27=0,"no data", AVERAGE(Q27:Q33))</f>
        <v>3621.28571428571</v>
      </c>
      <c r="R48" s="459" t="n">
        <f aca="false">IF(R27=0,"no data", AVERAGE(R27:R33))</f>
        <v>3411</v>
      </c>
      <c r="S48" s="459" t="n">
        <f aca="false">IF(S27=0,"no data", AVERAGE(S27:S33))</f>
        <v>3411</v>
      </c>
      <c r="T48" s="459" t="n">
        <f aca="false">IF(T27=0,"no data", SUM(T27:T33))</f>
        <v>23247</v>
      </c>
      <c r="U48" s="459" t="n">
        <f aca="false">IF(U27=0,"no data", SUM(U27:U33))</f>
        <v>23980</v>
      </c>
      <c r="V48" s="460" t="n">
        <f aca="false">IF(V27=0,"no data", AVERAGE(V27:V33))</f>
        <v>44.7142857142857</v>
      </c>
      <c r="W48" s="461" t="n">
        <f aca="false">IF(AND(W27=0,W28=0,W29=0,W30=0,W31=0,W32=0,W33=0),"No outage",SUM(W27:W33))</f>
        <v>101</v>
      </c>
      <c r="X48" s="461" t="n">
        <f aca="false">IF(AND(X27=0,X28=0,X29=0,X30=0,X31=0,X32=0,X33=0),"No outage",SUM(X27:X33))</f>
        <v>303</v>
      </c>
      <c r="Y48" s="460" t="str">
        <f aca="false">IF(Y27=0,"no data", AVERAGE(Y27:Y33))</f>
        <v>no data</v>
      </c>
      <c r="Z48" s="461" t="n">
        <f aca="false">IF(AND(Z27=0,Z28=0,Z29=0,Z30=0,Z31=0,Z32=0,Z33=0),"No outage",SUM(Z27:Z33))</f>
        <v>441</v>
      </c>
      <c r="AA48" s="461" t="str">
        <f aca="false">IF(AA27=0,"no data", AVERAGE(AA27:AA33))</f>
        <v>no data</v>
      </c>
      <c r="AB48" s="459" t="n">
        <f aca="false">IF(AB27=0,"no data", SUM(AB27:AB33))</f>
        <v>735</v>
      </c>
      <c r="AC48" s="459" t="n">
        <f aca="false">IF(AC27=0,"no data", SUM(AC27:AC33))</f>
        <v>-630</v>
      </c>
      <c r="AD48" s="460" t="n">
        <f aca="false">IF(AD27=0,"no data", AVERAGE(AD27:AD33))</f>
        <v>149.714285714286</v>
      </c>
      <c r="AE48" s="469" t="n">
        <f aca="false">IF(AE27=0,"no data", AVERAGE(AE27:AE33))</f>
        <v>0.953498155081791</v>
      </c>
      <c r="AF48" s="461" t="n">
        <f aca="false">IF(AF27=0,"no data", AVERAGE(AF27:AF33))</f>
        <v>150.886904761905</v>
      </c>
      <c r="AG48" s="469" t="n">
        <f aca="false">IF(AG27=0,"no data", AVERAGE(AG27:AG33))</f>
        <v>0.917004780317449</v>
      </c>
      <c r="AH48" s="469" t="n">
        <f aca="false">IF(AH27=0,"no data", AVERAGE(AH27:AH33))</f>
        <v>0.985587301587302</v>
      </c>
      <c r="AI48" s="469" t="n">
        <f aca="false">IF(AI27=0,"no data", AVERAGE(AI27:AI33))</f>
        <v>0.94541317840602</v>
      </c>
      <c r="AJ48" s="459" t="n">
        <f aca="false">IF(AJ27=0,"no data", SUM(AJ27:AJ33))</f>
        <v>74.227</v>
      </c>
      <c r="AK48" s="461" t="n">
        <f aca="false">IF(AK27=0,"no data", AVERAGE(AK27:AK33))</f>
        <v>151.74</v>
      </c>
      <c r="AL48" s="461"/>
      <c r="AM48" s="461" t="n">
        <f aca="false">IF(AM27=0,"no data", SUM(AM27:AM33))</f>
        <v>204.822</v>
      </c>
      <c r="AN48" s="461" t="n">
        <f aca="false">IF(AN27=0,"no data", AVERAGE(AN27:AN33))</f>
        <v>943.506314285714</v>
      </c>
      <c r="AO48" s="461"/>
      <c r="AP48" s="461" t="n">
        <f aca="false">IF(AP27=0,"no data", AVERAGE(AP27:AP33))</f>
        <v>8805.04455904891</v>
      </c>
      <c r="AQ48" s="464"/>
      <c r="AY48" s="440"/>
      <c r="BA48" s="441"/>
      <c r="BR48" s="5"/>
      <c r="BS48" s="5"/>
      <c r="BX48" s="5"/>
    </row>
    <row r="49" customFormat="false" ht="15.75" hidden="false" customHeight="false" outlineLevel="0" collapsed="false">
      <c r="B49" s="454" t="s">
        <v>99</v>
      </c>
      <c r="C49" s="461" t="n">
        <f aca="false">IF(C34=0,"no data", AVERAGE(C34:C40))</f>
        <v>84.65</v>
      </c>
      <c r="D49" s="461" t="n">
        <f aca="false">IF(D34=0,"no data", AVERAGE(D34:D40))</f>
        <v>0.544833333333333</v>
      </c>
      <c r="E49" s="461" t="n">
        <f aca="false">IF(E34=0,"no data", AVERAGE(E34:E40))</f>
        <v>97</v>
      </c>
      <c r="F49" s="461" t="n">
        <f aca="false">IF(F34=0,"no data", AVERAGE(F34:F40))</f>
        <v>72.6666666666667</v>
      </c>
      <c r="G49" s="458" t="n">
        <f aca="false">SUM(G34:G40)+INT(SUM(H34:H40)/60)</f>
        <v>144</v>
      </c>
      <c r="H49" s="458" t="n">
        <f aca="false">SUM(H34:H40)-INT(SUM(H34:H40)/60)*60</f>
        <v>0</v>
      </c>
      <c r="I49" s="458" t="n">
        <f aca="false">SUM(I34:I40)+INT(SUM(J34:J40)/60)</f>
        <v>144</v>
      </c>
      <c r="J49" s="458" t="n">
        <f aca="false">SUM(J34:J40)-INT(SUM(J34:J40)/60)*60</f>
        <v>0</v>
      </c>
      <c r="K49" s="458" t="n">
        <f aca="false">SUM(K34:K40)+INT(SUM(L34:L40)/60)</f>
        <v>0</v>
      </c>
      <c r="L49" s="458" t="n">
        <f aca="false">SUM(L34:L40)-INT(SUM(L34:L40)/60)*60</f>
        <v>0</v>
      </c>
      <c r="M49" s="458" t="n">
        <f aca="false">SUM(M34:M40)+INT(SUM(N34:N40)/60)</f>
        <v>0</v>
      </c>
      <c r="N49" s="458" t="n">
        <f aca="false">SUM(N34:N40)-INT(SUM(N34:N40)/60)*60</f>
        <v>0</v>
      </c>
      <c r="O49" s="458" t="n">
        <f aca="false">SUM(O34:O40)+INT(SUM(P34:P40)/60)</f>
        <v>2</v>
      </c>
      <c r="P49" s="458" t="n">
        <f aca="false">SUM(P34:P40)-INT(SUM(P34:P40)/60)*60</f>
        <v>0</v>
      </c>
      <c r="Q49" s="459" t="n">
        <f aca="false">IF(Q28=0,"no data", AVERAGE(Q28:Q34))</f>
        <v>3612.57142857143</v>
      </c>
      <c r="R49" s="459" t="n">
        <f aca="false">IF(R34=0,"no data", AVERAGE(R34:R40))</f>
        <v>3205.66666666667</v>
      </c>
      <c r="S49" s="459" t="n">
        <f aca="false">IF(S34=0,"no data", AVERAGE(S34:S40))</f>
        <v>3205.66666666667</v>
      </c>
      <c r="T49" s="459" t="n">
        <f aca="false">IF(T34=0,"no data", SUM(T34:T40))</f>
        <v>18890</v>
      </c>
      <c r="U49" s="459" t="n">
        <f aca="false">IF(U34=0,"no data", SUM(U34:U40))</f>
        <v>19505</v>
      </c>
      <c r="V49" s="460" t="n">
        <f aca="false">IF(V34=0,"no data", AVERAGE(V34:V40))</f>
        <v>42.6666666666667</v>
      </c>
      <c r="W49" s="461" t="str">
        <f aca="false">IF(AND(W34=0,W35=0,W36=0,W37=0,W38=0,W39=0,W40=0),"No outage",SUM(W33:W40))</f>
        <v>No outage</v>
      </c>
      <c r="X49" s="461" t="n">
        <f aca="false">IF(AND(X34=0,X35=0,X36=0,X37=0,X38=0,X39=0,X40=0),"No outage",SUM(X33:X40))</f>
        <v>296</v>
      </c>
      <c r="Y49" s="460" t="str">
        <f aca="false">IF(Y34=0,"no data", AVERAGE(Y34:Y40))</f>
        <v>no data</v>
      </c>
      <c r="Z49" s="461" t="n">
        <f aca="false">IF(AND(Z34=0,Z35=0,Z36=0,Z37=0,Z38=0,Z39=0,Z40=0),"No outage",SUM(Z34:Z40))</f>
        <v>384</v>
      </c>
      <c r="AA49" s="461" t="str">
        <f aca="false">IF(AA34=0,"no data", AVERAGE(AA34:AA40))</f>
        <v>no data</v>
      </c>
      <c r="AB49" s="459" t="n">
        <f aca="false">IF(AB34=0,"no data", SUM(AB34:AB40))</f>
        <v>615</v>
      </c>
      <c r="AC49" s="459" t="n">
        <f aca="false">IF(AC34=0,"no data", SUM(AC34:AC40))</f>
        <v>-344</v>
      </c>
      <c r="AD49" s="460" t="n">
        <f aca="false">IF(AD34=0,"no data", AVERAGE(AD34:AD40))</f>
        <v>143</v>
      </c>
      <c r="AE49" s="469" t="n">
        <f aca="false">IF(AE34=0,"no data", AVERAGE(AE34:AE40))</f>
        <v>0.947538261609634</v>
      </c>
      <c r="AF49" s="461" t="n">
        <f aca="false">IF(AF34=0,"no data", AVERAGE(AF34:AF40))</f>
        <v>147.986111111111</v>
      </c>
      <c r="AG49" s="469" t="n">
        <f aca="false">IF(AG34=0,"no data", AVERAGE(AG34:AG40))</f>
        <v>0.886492304025371</v>
      </c>
      <c r="AH49" s="469" t="e">
        <f aca="false">IF(AH34=0,"no data", AVERAGE(AH34:AH40))</f>
        <v>#DIV/0!</v>
      </c>
      <c r="AI49" s="469" t="n">
        <f aca="false">IF(AI34=0,"no data", AVERAGE(AI34:AI40))</f>
        <v>0.907957857186045</v>
      </c>
      <c r="AJ49" s="459" t="n">
        <f aca="false">IF(AJ34=0,"no data", SUM(AJ34:AJ40))</f>
        <v>61.306</v>
      </c>
      <c r="AK49" s="461" t="n">
        <f aca="false">IF(AK34=0,"no data", AVERAGE(AK34:AK40))</f>
        <v>152.395</v>
      </c>
      <c r="AL49" s="461"/>
      <c r="AM49" s="461" t="n">
        <f aca="false">IF(AM34=0,"no data", SUM(AM34:AM40))</f>
        <v>165.041</v>
      </c>
      <c r="AN49" s="461" t="n">
        <f aca="false">IF(AN34=0,"no data", AVERAGE(AN34:AN40))</f>
        <v>944.155966666667</v>
      </c>
      <c r="AO49" s="461"/>
      <c r="AP49" s="461" t="n">
        <f aca="false">IF(AP34=0,"no data", AVERAGE(AP34:AP40))</f>
        <v>8742.5398171814</v>
      </c>
      <c r="AQ49" s="464"/>
      <c r="AY49" s="440"/>
      <c r="BA49" s="441"/>
      <c r="BR49" s="5"/>
      <c r="BS49" s="5"/>
      <c r="BX49" s="5"/>
    </row>
    <row r="50" customFormat="false" ht="15.7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4"/>
      <c r="AG50" s="470"/>
      <c r="AH50" s="470"/>
      <c r="AI50" s="470"/>
      <c r="AJ50" s="470"/>
      <c r="AK50" s="470"/>
      <c r="AL50" s="470"/>
      <c r="AP50" s="475"/>
      <c r="AQ50" s="476"/>
      <c r="AR50" s="477"/>
      <c r="AY50" s="440"/>
      <c r="BA50" s="441"/>
      <c r="BR50" s="5"/>
      <c r="BS50" s="5"/>
      <c r="BX50" s="5"/>
    </row>
    <row r="51" customFormat="false" ht="1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478"/>
      <c r="AR51" s="194"/>
      <c r="AY51" s="440"/>
      <c r="BA51" s="441"/>
      <c r="BR51" s="5"/>
      <c r="BS51" s="5"/>
      <c r="BX51" s="5"/>
    </row>
    <row r="52" customFormat="false" ht="15.75" hidden="false" customHeight="false" outlineLevel="0" collapsed="false">
      <c r="B52" s="2"/>
      <c r="C52" s="470"/>
      <c r="D52" s="470"/>
      <c r="E52" s="470"/>
      <c r="F52" s="471"/>
      <c r="G52" s="471"/>
      <c r="H52" s="471"/>
      <c r="I52" s="471"/>
      <c r="J52" s="472"/>
      <c r="K52" s="472"/>
      <c r="L52" s="472"/>
      <c r="M52" s="472"/>
      <c r="N52" s="473"/>
      <c r="O52" s="473"/>
      <c r="P52" s="470"/>
      <c r="Q52" s="470"/>
      <c r="R52" s="470"/>
      <c r="S52" s="470"/>
      <c r="T52" s="470"/>
      <c r="U52" s="470"/>
      <c r="V52" s="470"/>
      <c r="W52" s="470"/>
      <c r="X52" s="470"/>
      <c r="Y52" s="470"/>
      <c r="Z52" s="470"/>
      <c r="AA52" s="470"/>
      <c r="AB52" s="473"/>
      <c r="AC52" s="473"/>
      <c r="AD52" s="470"/>
      <c r="AE52" s="473"/>
      <c r="AF52" s="473"/>
      <c r="AG52" s="470"/>
      <c r="AH52" s="470"/>
      <c r="AI52" s="470"/>
      <c r="AJ52" s="470"/>
      <c r="AK52" s="470"/>
      <c r="AL52" s="470"/>
      <c r="AP52" s="194"/>
      <c r="AQ52" s="478"/>
      <c r="AR52" s="194"/>
      <c r="AY52" s="440"/>
      <c r="BA52" s="441"/>
      <c r="BR52" s="5"/>
      <c r="BS52" s="5"/>
      <c r="BX52" s="5"/>
    </row>
    <row r="53" customFormat="false" ht="16.5" hidden="false" customHeight="false" outlineLevel="0" collapsed="false">
      <c r="B53" s="479" t="s">
        <v>186</v>
      </c>
      <c r="C53" s="480" t="s">
        <v>187</v>
      </c>
      <c r="D53" s="481"/>
      <c r="E53" s="481"/>
      <c r="F53" s="481"/>
      <c r="G53" s="481"/>
      <c r="H53" s="481"/>
      <c r="I53" s="481"/>
      <c r="J53" s="481"/>
      <c r="K53" s="481"/>
      <c r="L53" s="481"/>
      <c r="M53" s="481"/>
      <c r="N53" s="481"/>
      <c r="O53" s="481"/>
      <c r="P53" s="481"/>
      <c r="Q53" s="481"/>
      <c r="R53" s="482"/>
      <c r="S53" s="483"/>
      <c r="T53" s="483"/>
      <c r="U53" s="477"/>
      <c r="V53" s="477"/>
      <c r="W53" s="477"/>
      <c r="X53" s="477"/>
      <c r="Y53" s="477"/>
      <c r="Z53" s="477"/>
      <c r="AA53" s="477"/>
      <c r="AB53" s="477"/>
      <c r="AC53" s="477"/>
      <c r="AD53" s="477"/>
      <c r="AE53" s="477"/>
      <c r="AF53" s="477"/>
      <c r="AG53" s="477"/>
      <c r="AH53" s="477"/>
      <c r="AI53" s="477"/>
      <c r="AJ53" s="477"/>
      <c r="AK53" s="477"/>
      <c r="AL53" s="477"/>
      <c r="AQ53" s="364"/>
      <c r="BR53" s="5"/>
      <c r="BS53" s="5"/>
      <c r="BX53" s="5"/>
    </row>
    <row r="54" customFormat="false" ht="15" hidden="false" customHeight="true" outlineLevel="0" collapsed="false">
      <c r="B54" s="484" t="n">
        <v>42795</v>
      </c>
      <c r="C54" s="485" t="s">
        <v>210</v>
      </c>
      <c r="D54" s="485"/>
      <c r="E54" s="485"/>
      <c r="F54" s="485"/>
      <c r="G54" s="485"/>
      <c r="H54" s="485"/>
      <c r="I54" s="485"/>
      <c r="J54" s="485"/>
      <c r="K54" s="485"/>
      <c r="L54" s="485"/>
      <c r="M54" s="485"/>
      <c r="N54" s="485"/>
      <c r="O54" s="485"/>
      <c r="P54" s="485"/>
      <c r="Q54" s="485"/>
      <c r="R54" s="485"/>
      <c r="S54" s="485"/>
      <c r="T54" s="485"/>
      <c r="U54" s="485"/>
      <c r="V54" s="485"/>
      <c r="W54" s="485"/>
      <c r="X54" s="485"/>
      <c r="Y54" s="489"/>
      <c r="Z54" s="489"/>
      <c r="AA54" s="489"/>
      <c r="AB54" s="489"/>
      <c r="AC54" s="489"/>
      <c r="AD54" s="489"/>
      <c r="AE54" s="489"/>
      <c r="AF54" s="489"/>
      <c r="AG54" s="489"/>
      <c r="AH54" s="489"/>
      <c r="AI54" s="489"/>
      <c r="AJ54" s="489"/>
      <c r="AK54" s="489"/>
      <c r="AL54" s="489"/>
      <c r="AM54" s="489"/>
      <c r="AN54" s="489"/>
      <c r="AO54" s="489"/>
      <c r="AP54" s="489"/>
      <c r="AQ54" s="489"/>
      <c r="BR54" s="5"/>
      <c r="BS54" s="5"/>
      <c r="BX54" s="5"/>
    </row>
    <row r="55" customFormat="false" ht="15" hidden="false" customHeight="true" outlineLevel="0" collapsed="false">
      <c r="B55" s="484" t="n">
        <v>42796</v>
      </c>
      <c r="C55" s="485" t="s">
        <v>211</v>
      </c>
      <c r="D55" s="485"/>
      <c r="E55" s="485"/>
      <c r="F55" s="485"/>
      <c r="G55" s="485"/>
      <c r="H55" s="485"/>
      <c r="I55" s="485"/>
      <c r="J55" s="485"/>
      <c r="K55" s="485"/>
      <c r="L55" s="485"/>
      <c r="M55" s="485"/>
      <c r="N55" s="485"/>
      <c r="O55" s="485"/>
      <c r="P55" s="485"/>
      <c r="Q55" s="485"/>
      <c r="R55" s="485"/>
      <c r="S55" s="485"/>
      <c r="T55" s="485"/>
      <c r="U55" s="485"/>
      <c r="V55" s="485"/>
      <c r="W55" s="485"/>
      <c r="X55" s="485"/>
      <c r="Y55" s="487"/>
      <c r="Z55" s="487"/>
      <c r="AA55" s="487"/>
      <c r="AB55" s="487"/>
      <c r="AC55" s="487"/>
      <c r="AD55" s="487"/>
      <c r="AE55" s="487"/>
      <c r="AF55" s="487"/>
      <c r="AG55" s="487"/>
      <c r="AH55" s="487"/>
      <c r="AI55" s="487"/>
      <c r="AJ55" s="487"/>
      <c r="AK55" s="487"/>
      <c r="AL55" s="487"/>
      <c r="AM55" s="441"/>
      <c r="AN55" s="441"/>
      <c r="AO55" s="441"/>
      <c r="AP55" s="441"/>
      <c r="AQ55" s="515"/>
      <c r="BR55" s="5"/>
      <c r="BS55" s="5"/>
      <c r="BX55" s="5"/>
    </row>
    <row r="56" customFormat="false" ht="15" hidden="false" customHeight="true" outlineLevel="0" collapsed="false">
      <c r="B56" s="484" t="n">
        <v>42797</v>
      </c>
      <c r="C56" s="485" t="s">
        <v>212</v>
      </c>
      <c r="D56" s="485"/>
      <c r="E56" s="485"/>
      <c r="F56" s="485"/>
      <c r="G56" s="485"/>
      <c r="H56" s="485"/>
      <c r="I56" s="485"/>
      <c r="J56" s="485"/>
      <c r="K56" s="485"/>
      <c r="L56" s="485"/>
      <c r="M56" s="485"/>
      <c r="N56" s="485"/>
      <c r="O56" s="485"/>
      <c r="P56" s="485"/>
      <c r="Q56" s="485"/>
      <c r="R56" s="485"/>
      <c r="S56" s="485"/>
      <c r="T56" s="485"/>
      <c r="U56" s="485"/>
      <c r="V56" s="485"/>
      <c r="W56" s="485"/>
      <c r="X56" s="485"/>
      <c r="Y56" s="487"/>
      <c r="Z56" s="487"/>
      <c r="AA56" s="487"/>
      <c r="AB56" s="487"/>
      <c r="AC56" s="487"/>
      <c r="AD56" s="487"/>
      <c r="AE56" s="487"/>
      <c r="AF56" s="487"/>
      <c r="AG56" s="487"/>
      <c r="AH56" s="487"/>
      <c r="AI56" s="487"/>
      <c r="AJ56" s="487"/>
      <c r="AK56" s="487"/>
      <c r="AL56" s="487"/>
      <c r="AM56" s="441"/>
      <c r="AN56" s="441"/>
      <c r="AO56" s="441"/>
      <c r="AP56" s="441"/>
      <c r="AQ56" s="515"/>
      <c r="BR56" s="5"/>
      <c r="BS56" s="5"/>
      <c r="BX56" s="5"/>
    </row>
    <row r="57" customFormat="false" ht="15" hidden="false" customHeight="true" outlineLevel="0" collapsed="false">
      <c r="B57" s="484" t="n">
        <v>42798</v>
      </c>
      <c r="C57" s="485" t="s">
        <v>213</v>
      </c>
      <c r="D57" s="485"/>
      <c r="E57" s="485"/>
      <c r="F57" s="485"/>
      <c r="G57" s="485"/>
      <c r="H57" s="485"/>
      <c r="I57" s="485"/>
      <c r="J57" s="485"/>
      <c r="K57" s="485"/>
      <c r="L57" s="485"/>
      <c r="M57" s="485"/>
      <c r="N57" s="485"/>
      <c r="O57" s="485"/>
      <c r="P57" s="485"/>
      <c r="Q57" s="485"/>
      <c r="R57" s="485"/>
      <c r="S57" s="485"/>
      <c r="T57" s="485"/>
      <c r="U57" s="485"/>
      <c r="V57" s="485"/>
      <c r="W57" s="485"/>
      <c r="X57" s="485"/>
      <c r="Y57" s="487"/>
      <c r="Z57" s="487"/>
      <c r="AA57" s="487"/>
      <c r="AB57" s="487"/>
      <c r="AC57" s="487"/>
      <c r="AD57" s="487"/>
      <c r="AE57" s="487"/>
      <c r="AF57" s="487"/>
      <c r="AG57" s="487"/>
      <c r="AH57" s="487"/>
      <c r="AI57" s="487"/>
      <c r="AJ57" s="487"/>
      <c r="AK57" s="487"/>
      <c r="AL57" s="487"/>
      <c r="AM57" s="441"/>
      <c r="AN57" s="441"/>
      <c r="AO57" s="441"/>
      <c r="AP57" s="441"/>
      <c r="AQ57" s="515"/>
      <c r="BR57" s="5"/>
      <c r="BS57" s="5"/>
      <c r="BX57" s="5"/>
    </row>
    <row r="58" customFormat="false" ht="15" hidden="false" customHeight="true" outlineLevel="0" collapsed="false">
      <c r="B58" s="484" t="n">
        <v>42799</v>
      </c>
      <c r="C58" s="485" t="s">
        <v>214</v>
      </c>
      <c r="D58" s="485"/>
      <c r="E58" s="485"/>
      <c r="F58" s="485"/>
      <c r="G58" s="485"/>
      <c r="H58" s="485"/>
      <c r="I58" s="485"/>
      <c r="J58" s="485"/>
      <c r="K58" s="485"/>
      <c r="L58" s="485"/>
      <c r="M58" s="485"/>
      <c r="N58" s="485"/>
      <c r="O58" s="485"/>
      <c r="P58" s="485"/>
      <c r="Q58" s="485"/>
      <c r="R58" s="485"/>
      <c r="S58" s="485"/>
      <c r="T58" s="485"/>
      <c r="U58" s="485"/>
      <c r="V58" s="485"/>
      <c r="W58" s="485"/>
      <c r="X58" s="485"/>
      <c r="Y58" s="516"/>
      <c r="Z58" s="516"/>
      <c r="AA58" s="516"/>
      <c r="AB58" s="516"/>
      <c r="AC58" s="516"/>
      <c r="AD58" s="516"/>
      <c r="AE58" s="487"/>
      <c r="AF58" s="487"/>
      <c r="AG58" s="487"/>
      <c r="AH58" s="487"/>
      <c r="AI58" s="487"/>
      <c r="AJ58" s="487"/>
      <c r="AK58" s="487"/>
      <c r="AL58" s="487"/>
      <c r="AM58" s="441"/>
      <c r="AN58" s="441"/>
      <c r="AO58" s="441"/>
      <c r="AP58" s="441"/>
      <c r="AQ58" s="515"/>
      <c r="BR58" s="5"/>
      <c r="BS58" s="5"/>
      <c r="BX58" s="5"/>
    </row>
    <row r="59" customFormat="false" ht="15" hidden="false" customHeight="true" outlineLevel="0" collapsed="false">
      <c r="B59" s="484" t="n">
        <v>42800</v>
      </c>
      <c r="C59" s="485" t="s">
        <v>215</v>
      </c>
      <c r="D59" s="485"/>
      <c r="E59" s="485"/>
      <c r="F59" s="485"/>
      <c r="G59" s="485"/>
      <c r="H59" s="485"/>
      <c r="I59" s="485"/>
      <c r="J59" s="485"/>
      <c r="K59" s="485"/>
      <c r="L59" s="485"/>
      <c r="M59" s="485"/>
      <c r="N59" s="485"/>
      <c r="O59" s="485"/>
      <c r="P59" s="485"/>
      <c r="Q59" s="485"/>
      <c r="R59" s="485"/>
      <c r="S59" s="485"/>
      <c r="T59" s="485"/>
      <c r="U59" s="485"/>
      <c r="V59" s="485"/>
      <c r="W59" s="485"/>
      <c r="X59" s="485"/>
      <c r="Y59" s="489"/>
      <c r="Z59" s="489"/>
      <c r="AA59" s="489"/>
      <c r="AB59" s="489"/>
      <c r="AC59" s="487"/>
      <c r="AD59" s="489"/>
      <c r="AE59" s="489"/>
      <c r="AF59" s="489"/>
      <c r="AG59" s="489"/>
      <c r="AH59" s="489"/>
      <c r="AI59" s="489"/>
      <c r="AJ59" s="489"/>
      <c r="AK59" s="489"/>
      <c r="AL59" s="489"/>
      <c r="AM59" s="441"/>
      <c r="AN59" s="441"/>
      <c r="AO59" s="441"/>
      <c r="AP59" s="441"/>
      <c r="AQ59" s="515"/>
      <c r="BR59" s="5"/>
      <c r="BS59" s="5"/>
      <c r="BX59" s="5"/>
    </row>
    <row r="60" customFormat="false" ht="15" hidden="false" customHeight="true" outlineLevel="0" collapsed="false">
      <c r="B60" s="484" t="n">
        <v>42801</v>
      </c>
      <c r="C60" s="485" t="s">
        <v>216</v>
      </c>
      <c r="D60" s="485"/>
      <c r="E60" s="485"/>
      <c r="F60" s="485"/>
      <c r="G60" s="485"/>
      <c r="H60" s="485"/>
      <c r="I60" s="485"/>
      <c r="J60" s="485"/>
      <c r="K60" s="485"/>
      <c r="L60" s="485"/>
      <c r="M60" s="485"/>
      <c r="N60" s="485"/>
      <c r="O60" s="485"/>
      <c r="P60" s="485"/>
      <c r="Q60" s="485"/>
      <c r="R60" s="485"/>
      <c r="S60" s="485"/>
      <c r="T60" s="485"/>
      <c r="U60" s="485"/>
      <c r="V60" s="485"/>
      <c r="W60" s="485"/>
      <c r="X60" s="485"/>
      <c r="Y60" s="489"/>
      <c r="Z60" s="489"/>
      <c r="AA60" s="489"/>
      <c r="AB60" s="489"/>
      <c r="AC60" s="487"/>
      <c r="AD60" s="489"/>
      <c r="AE60" s="489"/>
      <c r="AF60" s="489"/>
      <c r="AG60" s="489"/>
      <c r="AH60" s="489"/>
      <c r="AI60" s="489"/>
      <c r="AJ60" s="489"/>
      <c r="AK60" s="489"/>
      <c r="AL60" s="489"/>
      <c r="AQ60" s="364"/>
      <c r="BR60" s="5"/>
      <c r="BS60" s="5"/>
      <c r="BX60" s="5"/>
    </row>
    <row r="61" customFormat="false" ht="15" hidden="false" customHeight="true" outlineLevel="0" collapsed="false">
      <c r="B61" s="484" t="n">
        <v>42802</v>
      </c>
      <c r="C61" s="485" t="s">
        <v>217</v>
      </c>
      <c r="D61" s="485"/>
      <c r="E61" s="485"/>
      <c r="F61" s="485"/>
      <c r="G61" s="485"/>
      <c r="H61" s="485"/>
      <c r="I61" s="485"/>
      <c r="J61" s="485"/>
      <c r="K61" s="485"/>
      <c r="L61" s="485"/>
      <c r="M61" s="485"/>
      <c r="N61" s="485"/>
      <c r="O61" s="485"/>
      <c r="P61" s="485"/>
      <c r="Q61" s="485"/>
      <c r="R61" s="485"/>
      <c r="S61" s="485"/>
      <c r="T61" s="485"/>
      <c r="U61" s="485"/>
      <c r="V61" s="485"/>
      <c r="W61" s="485"/>
      <c r="X61" s="485"/>
      <c r="Y61" s="491"/>
      <c r="Z61" s="441"/>
      <c r="AA61" s="441"/>
      <c r="AB61" s="487"/>
      <c r="AC61" s="487"/>
      <c r="AD61" s="194"/>
      <c r="AE61" s="194"/>
      <c r="AF61" s="194"/>
      <c r="AG61" s="194"/>
      <c r="AH61" s="194"/>
      <c r="AI61" s="489"/>
      <c r="AJ61" s="194"/>
      <c r="AK61" s="194"/>
      <c r="AL61" s="194"/>
      <c r="AQ61" s="364"/>
      <c r="BR61" s="5"/>
      <c r="BS61" s="5"/>
      <c r="BX61" s="5"/>
    </row>
    <row r="62" customFormat="false" ht="15" hidden="false" customHeight="true" outlineLevel="0" collapsed="false">
      <c r="B62" s="484" t="n">
        <v>42803</v>
      </c>
      <c r="C62" s="485" t="s">
        <v>218</v>
      </c>
      <c r="D62" s="485"/>
      <c r="E62" s="485"/>
      <c r="F62" s="485"/>
      <c r="G62" s="485"/>
      <c r="H62" s="485"/>
      <c r="I62" s="485"/>
      <c r="J62" s="485"/>
      <c r="K62" s="485"/>
      <c r="L62" s="485"/>
      <c r="M62" s="485"/>
      <c r="N62" s="485"/>
      <c r="O62" s="485"/>
      <c r="P62" s="485"/>
      <c r="Q62" s="485"/>
      <c r="R62" s="485"/>
      <c r="S62" s="485"/>
      <c r="T62" s="485"/>
      <c r="U62" s="485"/>
      <c r="V62" s="485"/>
      <c r="W62" s="485"/>
      <c r="X62" s="485"/>
      <c r="Y62" s="491"/>
      <c r="Z62" s="441"/>
      <c r="AA62" s="441"/>
      <c r="AB62" s="487"/>
      <c r="AC62" s="487"/>
      <c r="AD62" s="194"/>
      <c r="AE62" s="194"/>
      <c r="AF62" s="194"/>
      <c r="AG62" s="194"/>
      <c r="AH62" s="194"/>
      <c r="AI62" s="489"/>
      <c r="AJ62" s="194"/>
      <c r="AK62" s="194"/>
      <c r="AL62" s="194"/>
      <c r="AQ62" s="364"/>
      <c r="BR62" s="5"/>
      <c r="BS62" s="5"/>
      <c r="BX62" s="5"/>
    </row>
    <row r="63" customFormat="false" ht="15" hidden="false" customHeight="true" outlineLevel="0" collapsed="false">
      <c r="B63" s="484" t="n">
        <v>42804</v>
      </c>
      <c r="C63" s="485" t="s">
        <v>219</v>
      </c>
      <c r="D63" s="485"/>
      <c r="E63" s="485"/>
      <c r="F63" s="485"/>
      <c r="G63" s="485"/>
      <c r="H63" s="485"/>
      <c r="I63" s="485"/>
      <c r="J63" s="485"/>
      <c r="K63" s="485"/>
      <c r="L63" s="485"/>
      <c r="M63" s="485"/>
      <c r="N63" s="485"/>
      <c r="O63" s="485"/>
      <c r="P63" s="485"/>
      <c r="Q63" s="485"/>
      <c r="R63" s="485"/>
      <c r="S63" s="485"/>
      <c r="T63" s="485"/>
      <c r="U63" s="485"/>
      <c r="V63" s="485"/>
      <c r="W63" s="485"/>
      <c r="X63" s="485"/>
      <c r="Y63" s="491"/>
      <c r="Z63" s="441"/>
      <c r="AA63" s="441"/>
      <c r="AB63" s="487"/>
      <c r="AC63" s="487"/>
      <c r="AD63" s="194"/>
      <c r="AE63" s="194"/>
      <c r="AF63" s="194"/>
      <c r="AG63" s="194"/>
      <c r="AH63" s="194"/>
      <c r="AI63" s="489"/>
      <c r="AJ63" s="194"/>
      <c r="AK63" s="194"/>
      <c r="AL63" s="194"/>
      <c r="AQ63" s="364"/>
      <c r="BR63" s="5"/>
      <c r="BS63" s="5"/>
      <c r="BX63" s="5"/>
    </row>
    <row r="64" customFormat="false" ht="15" hidden="false" customHeight="true" outlineLevel="0" collapsed="false">
      <c r="B64" s="484" t="n">
        <v>42805</v>
      </c>
      <c r="C64" s="485" t="s">
        <v>220</v>
      </c>
      <c r="D64" s="485"/>
      <c r="E64" s="485"/>
      <c r="F64" s="485"/>
      <c r="G64" s="485"/>
      <c r="H64" s="485"/>
      <c r="I64" s="485"/>
      <c r="J64" s="485"/>
      <c r="K64" s="485"/>
      <c r="L64" s="485"/>
      <c r="M64" s="485"/>
      <c r="N64" s="485"/>
      <c r="O64" s="485"/>
      <c r="P64" s="485"/>
      <c r="Q64" s="485"/>
      <c r="R64" s="485"/>
      <c r="S64" s="485"/>
      <c r="T64" s="485"/>
      <c r="U64" s="485"/>
      <c r="V64" s="485"/>
      <c r="W64" s="485"/>
      <c r="X64" s="485"/>
      <c r="Y64" s="491"/>
      <c r="Z64" s="441"/>
      <c r="AA64" s="441"/>
      <c r="AB64" s="487"/>
      <c r="AC64" s="487"/>
      <c r="AD64" s="194"/>
      <c r="AE64" s="194"/>
      <c r="AF64" s="194"/>
      <c r="AG64" s="194"/>
      <c r="AH64" s="194"/>
      <c r="AI64" s="489"/>
      <c r="AJ64" s="194"/>
      <c r="AK64" s="194"/>
      <c r="AL64" s="194"/>
      <c r="AQ64" s="364"/>
      <c r="BR64" s="5"/>
      <c r="BS64" s="5"/>
      <c r="BX64" s="5"/>
    </row>
    <row r="65" customFormat="false" ht="15" hidden="false" customHeight="true" outlineLevel="0" collapsed="false">
      <c r="B65" s="484" t="n">
        <v>42806</v>
      </c>
      <c r="C65" s="485" t="s">
        <v>221</v>
      </c>
      <c r="D65" s="485"/>
      <c r="E65" s="485"/>
      <c r="F65" s="485"/>
      <c r="G65" s="485"/>
      <c r="H65" s="485"/>
      <c r="I65" s="485"/>
      <c r="J65" s="485"/>
      <c r="K65" s="485"/>
      <c r="L65" s="485"/>
      <c r="M65" s="485"/>
      <c r="N65" s="485"/>
      <c r="O65" s="485"/>
      <c r="P65" s="485"/>
      <c r="Q65" s="485"/>
      <c r="R65" s="485"/>
      <c r="S65" s="485"/>
      <c r="T65" s="485"/>
      <c r="U65" s="485"/>
      <c r="V65" s="485"/>
      <c r="W65" s="485"/>
      <c r="X65" s="485"/>
      <c r="Y65" s="491"/>
      <c r="Z65" s="441"/>
      <c r="AA65" s="441"/>
      <c r="AB65" s="487"/>
      <c r="AC65" s="487"/>
      <c r="AD65" s="194"/>
      <c r="AE65" s="194"/>
      <c r="AF65" s="194"/>
      <c r="AG65" s="194"/>
      <c r="AH65" s="194"/>
      <c r="AI65" s="489"/>
      <c r="AJ65" s="194"/>
      <c r="AK65" s="194"/>
      <c r="AL65" s="194"/>
      <c r="AQ65" s="364"/>
      <c r="BR65" s="5"/>
      <c r="BS65" s="5"/>
      <c r="BX65" s="5"/>
    </row>
    <row r="66" customFormat="false" ht="15" hidden="false" customHeight="true" outlineLevel="0" collapsed="false">
      <c r="B66" s="484" t="n">
        <v>42807</v>
      </c>
      <c r="C66" s="485" t="s">
        <v>222</v>
      </c>
      <c r="D66" s="485"/>
      <c r="E66" s="485"/>
      <c r="F66" s="485"/>
      <c r="G66" s="485"/>
      <c r="H66" s="485"/>
      <c r="I66" s="485"/>
      <c r="J66" s="485"/>
      <c r="K66" s="485"/>
      <c r="L66" s="485"/>
      <c r="M66" s="485"/>
      <c r="N66" s="485"/>
      <c r="O66" s="485"/>
      <c r="P66" s="485"/>
      <c r="Q66" s="485"/>
      <c r="R66" s="485"/>
      <c r="S66" s="485"/>
      <c r="T66" s="485"/>
      <c r="U66" s="485"/>
      <c r="V66" s="485"/>
      <c r="W66" s="485"/>
      <c r="X66" s="485"/>
      <c r="Y66" s="491"/>
      <c r="Z66" s="441"/>
      <c r="AA66" s="441"/>
      <c r="AB66" s="487"/>
      <c r="AC66" s="487"/>
      <c r="AD66" s="194"/>
      <c r="AE66" s="194"/>
      <c r="AF66" s="194"/>
      <c r="AG66" s="194"/>
      <c r="AH66" s="194"/>
      <c r="AI66" s="489"/>
      <c r="AJ66" s="194"/>
      <c r="AK66" s="194"/>
      <c r="AL66" s="194"/>
      <c r="AQ66" s="364"/>
      <c r="BR66" s="5"/>
      <c r="BS66" s="5"/>
      <c r="BX66" s="5"/>
    </row>
    <row r="67" customFormat="false" ht="15" hidden="false" customHeight="true" outlineLevel="0" collapsed="false">
      <c r="B67" s="484" t="n">
        <v>42808</v>
      </c>
      <c r="C67" s="485" t="s">
        <v>222</v>
      </c>
      <c r="D67" s="485"/>
      <c r="E67" s="485"/>
      <c r="F67" s="485"/>
      <c r="G67" s="485"/>
      <c r="H67" s="485"/>
      <c r="I67" s="485"/>
      <c r="J67" s="485"/>
      <c r="K67" s="485"/>
      <c r="L67" s="485"/>
      <c r="M67" s="485"/>
      <c r="N67" s="485"/>
      <c r="O67" s="485"/>
      <c r="P67" s="485"/>
      <c r="Q67" s="485"/>
      <c r="R67" s="485"/>
      <c r="S67" s="485"/>
      <c r="T67" s="485"/>
      <c r="U67" s="485"/>
      <c r="V67" s="485"/>
      <c r="W67" s="485"/>
      <c r="X67" s="485"/>
      <c r="Y67" s="491"/>
      <c r="Z67" s="441"/>
      <c r="AA67" s="441"/>
      <c r="AB67" s="487"/>
      <c r="AC67" s="487"/>
      <c r="AD67" s="194"/>
      <c r="AE67" s="194"/>
      <c r="AF67" s="194"/>
      <c r="AG67" s="194"/>
      <c r="AH67" s="194"/>
      <c r="AI67" s="489"/>
      <c r="AJ67" s="194"/>
      <c r="AK67" s="194"/>
      <c r="AL67" s="194"/>
      <c r="AQ67" s="364"/>
      <c r="BR67" s="5"/>
      <c r="BS67" s="5"/>
      <c r="BX67" s="5"/>
    </row>
    <row r="68" customFormat="false" ht="15" hidden="false" customHeight="true" outlineLevel="0" collapsed="false">
      <c r="B68" s="484" t="n">
        <v>42809</v>
      </c>
      <c r="C68" s="485" t="s">
        <v>222</v>
      </c>
      <c r="D68" s="485"/>
      <c r="E68" s="485"/>
      <c r="F68" s="485"/>
      <c r="G68" s="485"/>
      <c r="H68" s="485"/>
      <c r="I68" s="485"/>
      <c r="J68" s="485"/>
      <c r="K68" s="485"/>
      <c r="L68" s="485"/>
      <c r="M68" s="485"/>
      <c r="N68" s="485"/>
      <c r="O68" s="485"/>
      <c r="P68" s="485"/>
      <c r="Q68" s="485"/>
      <c r="R68" s="485"/>
      <c r="S68" s="485"/>
      <c r="T68" s="485"/>
      <c r="U68" s="485"/>
      <c r="V68" s="485"/>
      <c r="W68" s="485"/>
      <c r="X68" s="485"/>
      <c r="Y68" s="491"/>
      <c r="Z68" s="441"/>
      <c r="AA68" s="441"/>
      <c r="AB68" s="487"/>
      <c r="AC68" s="487"/>
      <c r="AD68" s="194"/>
      <c r="AE68" s="194"/>
      <c r="AF68" s="194"/>
      <c r="AG68" s="194"/>
      <c r="AH68" s="194"/>
      <c r="AI68" s="489"/>
      <c r="AJ68" s="194"/>
      <c r="AK68" s="194"/>
      <c r="AL68" s="194"/>
      <c r="AQ68" s="364"/>
      <c r="BR68" s="5"/>
      <c r="BS68" s="5"/>
      <c r="BX68" s="5"/>
    </row>
    <row r="69" customFormat="false" ht="15" hidden="false" customHeight="true" outlineLevel="0" collapsed="false">
      <c r="B69" s="484" t="n">
        <v>42810</v>
      </c>
      <c r="C69" s="485" t="s">
        <v>223</v>
      </c>
      <c r="D69" s="485"/>
      <c r="E69" s="485"/>
      <c r="F69" s="485"/>
      <c r="G69" s="485"/>
      <c r="H69" s="485"/>
      <c r="I69" s="485"/>
      <c r="J69" s="485"/>
      <c r="K69" s="485"/>
      <c r="L69" s="485"/>
      <c r="M69" s="485"/>
      <c r="N69" s="485"/>
      <c r="O69" s="485"/>
      <c r="P69" s="485"/>
      <c r="Q69" s="485"/>
      <c r="R69" s="485"/>
      <c r="S69" s="485"/>
      <c r="T69" s="485"/>
      <c r="U69" s="485"/>
      <c r="V69" s="485"/>
      <c r="W69" s="485"/>
      <c r="X69" s="485"/>
      <c r="Y69" s="485"/>
      <c r="Z69" s="485"/>
      <c r="AA69" s="441"/>
      <c r="AB69" s="487"/>
      <c r="AC69" s="487"/>
      <c r="AD69" s="194"/>
      <c r="AE69" s="194"/>
      <c r="AF69" s="194"/>
      <c r="AG69" s="194"/>
      <c r="AH69" s="194"/>
      <c r="AI69" s="489"/>
      <c r="AJ69" s="194"/>
      <c r="AK69" s="194"/>
      <c r="AL69" s="194"/>
      <c r="AQ69" s="364"/>
      <c r="BR69" s="5"/>
      <c r="BS69" s="5"/>
      <c r="BX69" s="5"/>
    </row>
    <row r="70" customFormat="false" ht="15" hidden="false" customHeight="true" outlineLevel="0" collapsed="false">
      <c r="B70" s="484" t="n">
        <v>42811</v>
      </c>
      <c r="C70" s="488" t="s">
        <v>224</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194"/>
      <c r="AF70" s="194"/>
      <c r="AG70" s="194"/>
      <c r="AH70" s="194"/>
      <c r="AI70" s="489"/>
      <c r="AJ70" s="194"/>
      <c r="AK70" s="194"/>
      <c r="AL70" s="194"/>
      <c r="AQ70" s="364"/>
      <c r="BR70" s="5"/>
      <c r="BS70" s="5"/>
      <c r="BX70" s="5"/>
    </row>
    <row r="71" customFormat="false" ht="15" hidden="false" customHeight="true" outlineLevel="0" collapsed="false">
      <c r="B71" s="484" t="n">
        <v>42812</v>
      </c>
      <c r="C71" s="485" t="s">
        <v>224</v>
      </c>
      <c r="D71" s="485"/>
      <c r="E71" s="485"/>
      <c r="F71" s="485"/>
      <c r="G71" s="485"/>
      <c r="H71" s="485"/>
      <c r="I71" s="485"/>
      <c r="J71" s="485"/>
      <c r="K71" s="485"/>
      <c r="L71" s="485"/>
      <c r="M71" s="485"/>
      <c r="N71" s="485"/>
      <c r="O71" s="485"/>
      <c r="P71" s="485"/>
      <c r="Q71" s="485"/>
      <c r="R71" s="485"/>
      <c r="S71" s="485"/>
      <c r="T71" s="485"/>
      <c r="U71" s="485"/>
      <c r="V71" s="485"/>
      <c r="W71" s="485"/>
      <c r="X71" s="485"/>
      <c r="Y71" s="491"/>
      <c r="Z71" s="441"/>
      <c r="AA71" s="441"/>
      <c r="AB71" s="487"/>
      <c r="AC71" s="194"/>
      <c r="AD71" s="194"/>
      <c r="AE71" s="194"/>
      <c r="AF71" s="194"/>
      <c r="AG71" s="194"/>
      <c r="AH71" s="194"/>
      <c r="AI71" s="489"/>
      <c r="AJ71" s="194"/>
      <c r="AK71" s="194"/>
      <c r="AL71" s="194"/>
      <c r="AQ71" s="364"/>
      <c r="BR71" s="5"/>
      <c r="BS71" s="5"/>
      <c r="BX71" s="5"/>
    </row>
    <row r="72" customFormat="false" ht="15.75" hidden="false" customHeight="true" outlineLevel="0" collapsed="false">
      <c r="B72" s="484" t="n">
        <v>42813</v>
      </c>
      <c r="C72" s="485" t="s">
        <v>225</v>
      </c>
      <c r="D72" s="485"/>
      <c r="E72" s="485"/>
      <c r="F72" s="485"/>
      <c r="G72" s="485"/>
      <c r="H72" s="485"/>
      <c r="I72" s="485"/>
      <c r="J72" s="485"/>
      <c r="K72" s="485"/>
      <c r="L72" s="485"/>
      <c r="M72" s="485"/>
      <c r="N72" s="485"/>
      <c r="O72" s="485"/>
      <c r="P72" s="485"/>
      <c r="Q72" s="485"/>
      <c r="R72" s="485"/>
      <c r="S72" s="485"/>
      <c r="T72" s="485"/>
      <c r="U72" s="485"/>
      <c r="V72" s="485"/>
      <c r="W72" s="485"/>
      <c r="X72" s="485"/>
      <c r="Y72" s="491"/>
      <c r="Z72" s="441"/>
      <c r="AA72" s="441"/>
      <c r="AB72" s="487"/>
      <c r="AC72" s="194"/>
      <c r="AD72" s="194"/>
      <c r="AE72" s="194"/>
      <c r="AF72" s="194"/>
      <c r="AG72" s="194"/>
      <c r="AH72" s="194"/>
      <c r="AI72" s="489"/>
      <c r="AJ72" s="194"/>
      <c r="AK72" s="194"/>
      <c r="AL72" s="194"/>
      <c r="AQ72" s="364"/>
      <c r="BR72" s="5"/>
      <c r="BS72" s="5"/>
      <c r="BX72" s="5"/>
    </row>
    <row r="73" customFormat="false" ht="15.75" hidden="false" customHeight="true" outlineLevel="0" collapsed="false">
      <c r="B73" s="484" t="n">
        <v>42814</v>
      </c>
      <c r="C73" s="485" t="s">
        <v>226</v>
      </c>
      <c r="D73" s="485"/>
      <c r="E73" s="485"/>
      <c r="F73" s="485"/>
      <c r="G73" s="485"/>
      <c r="H73" s="485"/>
      <c r="I73" s="485"/>
      <c r="J73" s="485"/>
      <c r="K73" s="485"/>
      <c r="L73" s="485"/>
      <c r="M73" s="485"/>
      <c r="N73" s="485"/>
      <c r="O73" s="485"/>
      <c r="P73" s="485"/>
      <c r="Q73" s="485"/>
      <c r="R73" s="485"/>
      <c r="S73" s="485"/>
      <c r="T73" s="485"/>
      <c r="U73" s="485"/>
      <c r="V73" s="485"/>
      <c r="W73" s="485"/>
      <c r="X73" s="485"/>
      <c r="Y73" s="491"/>
      <c r="Z73" s="441"/>
      <c r="AA73" s="441"/>
      <c r="AB73" s="487"/>
      <c r="AC73" s="194"/>
      <c r="AD73" s="194"/>
      <c r="AE73" s="194"/>
      <c r="AF73" s="194"/>
      <c r="AG73" s="194"/>
      <c r="AH73" s="194"/>
      <c r="AI73" s="489"/>
      <c r="AJ73" s="194"/>
      <c r="AK73" s="194"/>
      <c r="AL73" s="194"/>
      <c r="AQ73" s="364"/>
      <c r="BR73" s="5"/>
      <c r="BS73" s="5"/>
      <c r="BX73" s="5"/>
    </row>
    <row r="74" customFormat="false" ht="15.75" hidden="false" customHeight="true" outlineLevel="0" collapsed="false">
      <c r="B74" s="484" t="n">
        <v>42815</v>
      </c>
      <c r="C74" s="488" t="s">
        <v>227</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194"/>
      <c r="AF74" s="194"/>
      <c r="AG74" s="194"/>
      <c r="AH74" s="194"/>
      <c r="AI74" s="489"/>
      <c r="AJ74" s="194"/>
      <c r="AK74" s="194"/>
      <c r="AL74" s="194"/>
      <c r="AQ74" s="364"/>
      <c r="BR74" s="5"/>
      <c r="BS74" s="5"/>
      <c r="BX74" s="5"/>
    </row>
    <row r="75" customFormat="false" ht="15.75" hidden="false" customHeight="true" outlineLevel="0" collapsed="false">
      <c r="B75" s="484" t="n">
        <v>42816</v>
      </c>
      <c r="C75" s="485" t="s">
        <v>228</v>
      </c>
      <c r="D75" s="485"/>
      <c r="E75" s="485"/>
      <c r="F75" s="485"/>
      <c r="G75" s="485"/>
      <c r="H75" s="485"/>
      <c r="I75" s="485"/>
      <c r="J75" s="485"/>
      <c r="K75" s="485"/>
      <c r="L75" s="485"/>
      <c r="M75" s="485"/>
      <c r="N75" s="485"/>
      <c r="O75" s="485"/>
      <c r="P75" s="485"/>
      <c r="Q75" s="485"/>
      <c r="R75" s="485"/>
      <c r="S75" s="485"/>
      <c r="T75" s="485"/>
      <c r="U75" s="485"/>
      <c r="V75" s="485"/>
      <c r="W75" s="485"/>
      <c r="X75" s="485"/>
      <c r="Y75" s="491"/>
      <c r="Z75" s="441"/>
      <c r="AA75" s="441"/>
      <c r="AB75" s="487"/>
      <c r="AC75" s="194"/>
      <c r="AD75" s="194"/>
      <c r="AE75" s="194"/>
      <c r="AF75" s="194"/>
      <c r="AG75" s="194"/>
      <c r="AH75" s="194"/>
      <c r="AI75" s="194"/>
      <c r="AJ75" s="194"/>
      <c r="AK75" s="194"/>
      <c r="AL75" s="194"/>
      <c r="AQ75" s="364"/>
      <c r="BR75" s="5"/>
      <c r="BS75" s="5"/>
      <c r="BX75" s="5"/>
    </row>
    <row r="76" customFormat="false" ht="15.75" hidden="false" customHeight="true" outlineLevel="0" collapsed="false">
      <c r="B76" s="484" t="n">
        <v>42817</v>
      </c>
      <c r="C76" s="485" t="s">
        <v>228</v>
      </c>
      <c r="D76" s="485"/>
      <c r="E76" s="485"/>
      <c r="F76" s="485"/>
      <c r="G76" s="485"/>
      <c r="H76" s="485"/>
      <c r="I76" s="485"/>
      <c r="J76" s="485"/>
      <c r="K76" s="485"/>
      <c r="L76" s="485"/>
      <c r="M76" s="485"/>
      <c r="N76" s="485"/>
      <c r="O76" s="485"/>
      <c r="P76" s="485"/>
      <c r="Q76" s="485"/>
      <c r="R76" s="485"/>
      <c r="S76" s="485"/>
      <c r="T76" s="485"/>
      <c r="U76" s="485"/>
      <c r="V76" s="485"/>
      <c r="W76" s="485"/>
      <c r="X76" s="485"/>
      <c r="Y76" s="491"/>
      <c r="Z76" s="441"/>
      <c r="AA76" s="441"/>
      <c r="AB76" s="487"/>
      <c r="AC76" s="194"/>
      <c r="AD76" s="194"/>
      <c r="AE76" s="194"/>
      <c r="AF76" s="194"/>
      <c r="AG76" s="194"/>
      <c r="AH76" s="194"/>
      <c r="AI76" s="194"/>
      <c r="AJ76" s="194"/>
      <c r="AK76" s="194"/>
      <c r="AL76" s="194"/>
      <c r="AQ76" s="364"/>
      <c r="BR76" s="5"/>
      <c r="BS76" s="5"/>
      <c r="BX76" s="5"/>
    </row>
    <row r="77" customFormat="false" ht="15.75" hidden="false" customHeight="true" outlineLevel="0" collapsed="false">
      <c r="B77" s="484" t="n">
        <v>42818</v>
      </c>
      <c r="C77" s="485" t="s">
        <v>229</v>
      </c>
      <c r="D77" s="485"/>
      <c r="E77" s="485"/>
      <c r="F77" s="485"/>
      <c r="G77" s="485"/>
      <c r="H77" s="485"/>
      <c r="I77" s="485"/>
      <c r="J77" s="485"/>
      <c r="K77" s="485"/>
      <c r="L77" s="485"/>
      <c r="M77" s="485"/>
      <c r="N77" s="485"/>
      <c r="O77" s="485"/>
      <c r="P77" s="485"/>
      <c r="Q77" s="485"/>
      <c r="R77" s="485"/>
      <c r="S77" s="485"/>
      <c r="T77" s="485"/>
      <c r="U77" s="485"/>
      <c r="V77" s="485"/>
      <c r="W77" s="485"/>
      <c r="X77" s="485"/>
      <c r="Y77" s="491"/>
      <c r="Z77" s="441"/>
      <c r="AA77" s="441"/>
      <c r="AB77" s="487"/>
      <c r="AC77" s="194"/>
      <c r="AD77" s="194"/>
      <c r="AE77" s="194"/>
      <c r="AF77" s="194"/>
      <c r="AG77" s="194"/>
      <c r="AH77" s="194"/>
      <c r="AI77" s="194"/>
      <c r="AJ77" s="194"/>
      <c r="AK77" s="194"/>
      <c r="AL77" s="194"/>
      <c r="AQ77" s="364"/>
      <c r="BR77" s="5"/>
      <c r="BS77" s="5"/>
      <c r="BX77" s="5"/>
    </row>
    <row r="78" customFormat="false" ht="15.75" hidden="false" customHeight="true" outlineLevel="0" collapsed="false">
      <c r="B78" s="484" t="n">
        <v>42819</v>
      </c>
      <c r="C78" s="485" t="s">
        <v>230</v>
      </c>
      <c r="D78" s="485"/>
      <c r="E78" s="485"/>
      <c r="F78" s="485"/>
      <c r="G78" s="485"/>
      <c r="H78" s="485"/>
      <c r="I78" s="485"/>
      <c r="J78" s="485"/>
      <c r="K78" s="485"/>
      <c r="L78" s="485"/>
      <c r="M78" s="485"/>
      <c r="N78" s="485"/>
      <c r="O78" s="485"/>
      <c r="P78" s="485"/>
      <c r="Q78" s="485"/>
      <c r="R78" s="485"/>
      <c r="S78" s="485"/>
      <c r="T78" s="485"/>
      <c r="U78" s="485"/>
      <c r="V78" s="485"/>
      <c r="W78" s="485"/>
      <c r="X78" s="485"/>
      <c r="Y78" s="491"/>
      <c r="Z78" s="441"/>
      <c r="AA78" s="441"/>
      <c r="AB78" s="487"/>
      <c r="AC78" s="194"/>
      <c r="AD78" s="194"/>
      <c r="AE78" s="194"/>
      <c r="AF78" s="194"/>
      <c r="AG78" s="194"/>
      <c r="AH78" s="194"/>
      <c r="AI78" s="194"/>
      <c r="AJ78" s="194"/>
      <c r="AK78" s="194"/>
      <c r="AL78" s="194"/>
      <c r="AQ78" s="364"/>
      <c r="BR78" s="5"/>
      <c r="BS78" s="5"/>
      <c r="BX78" s="5"/>
    </row>
    <row r="79" customFormat="false" ht="15.75" hidden="false" customHeight="true" outlineLevel="0" collapsed="false">
      <c r="B79" s="484" t="n">
        <v>42820</v>
      </c>
      <c r="C79" s="485" t="s">
        <v>231</v>
      </c>
      <c r="D79" s="485"/>
      <c r="E79" s="485"/>
      <c r="F79" s="485"/>
      <c r="G79" s="485"/>
      <c r="H79" s="485"/>
      <c r="I79" s="485"/>
      <c r="J79" s="485"/>
      <c r="K79" s="485"/>
      <c r="L79" s="485"/>
      <c r="M79" s="485"/>
      <c r="N79" s="485"/>
      <c r="O79" s="485"/>
      <c r="P79" s="485"/>
      <c r="Q79" s="485"/>
      <c r="R79" s="485"/>
      <c r="S79" s="485"/>
      <c r="T79" s="485"/>
      <c r="U79" s="485"/>
      <c r="V79" s="485"/>
      <c r="W79" s="485"/>
      <c r="X79" s="485"/>
      <c r="Y79" s="491"/>
      <c r="Z79" s="441"/>
      <c r="AA79" s="441"/>
      <c r="AB79" s="487"/>
      <c r="AC79" s="194"/>
      <c r="AD79" s="194"/>
      <c r="AE79" s="194"/>
      <c r="AF79" s="194"/>
      <c r="AG79" s="194"/>
      <c r="AH79" s="194"/>
      <c r="AI79" s="194"/>
      <c r="AJ79" s="194"/>
      <c r="AK79" s="194"/>
      <c r="AL79" s="194"/>
      <c r="AQ79" s="364"/>
      <c r="BR79" s="5"/>
      <c r="BS79" s="5"/>
      <c r="BX79" s="5"/>
    </row>
    <row r="80" customFormat="false" ht="15.75" hidden="false" customHeight="true" outlineLevel="0" collapsed="false">
      <c r="B80" s="484" t="n">
        <v>42821</v>
      </c>
      <c r="C80" s="485" t="s">
        <v>232</v>
      </c>
      <c r="D80" s="485"/>
      <c r="E80" s="485"/>
      <c r="F80" s="485"/>
      <c r="G80" s="485"/>
      <c r="H80" s="485"/>
      <c r="I80" s="485"/>
      <c r="J80" s="485"/>
      <c r="K80" s="485"/>
      <c r="L80" s="485"/>
      <c r="M80" s="485"/>
      <c r="N80" s="485"/>
      <c r="O80" s="485"/>
      <c r="P80" s="485"/>
      <c r="Q80" s="485"/>
      <c r="R80" s="485"/>
      <c r="S80" s="485"/>
      <c r="T80" s="485"/>
      <c r="U80" s="485"/>
      <c r="V80" s="485"/>
      <c r="W80" s="485"/>
      <c r="X80" s="485"/>
      <c r="Y80" s="492"/>
      <c r="Z80" s="489"/>
      <c r="AA80" s="489"/>
      <c r="AB80" s="489"/>
      <c r="AC80" s="194"/>
      <c r="AD80" s="39"/>
      <c r="AE80" s="39"/>
      <c r="AF80" s="39"/>
      <c r="AG80" s="194"/>
      <c r="AH80" s="194"/>
      <c r="AI80" s="194"/>
      <c r="AJ80" s="39"/>
      <c r="AK80" s="39"/>
      <c r="AL80" s="39"/>
      <c r="AQ80" s="364"/>
      <c r="BR80" s="5"/>
      <c r="BS80" s="5"/>
      <c r="BX80" s="5"/>
    </row>
    <row r="81" customFormat="false" ht="15.75" hidden="false" customHeight="true" outlineLevel="0" collapsed="false">
      <c r="B81" s="484" t="n">
        <v>42822</v>
      </c>
      <c r="C81" s="485" t="s">
        <v>233</v>
      </c>
      <c r="D81" s="485"/>
      <c r="E81" s="485"/>
      <c r="F81" s="485"/>
      <c r="G81" s="485"/>
      <c r="H81" s="485"/>
      <c r="I81" s="485"/>
      <c r="J81" s="485"/>
      <c r="K81" s="485"/>
      <c r="L81" s="485"/>
      <c r="M81" s="485"/>
      <c r="N81" s="485"/>
      <c r="O81" s="485"/>
      <c r="P81" s="485"/>
      <c r="Q81" s="485"/>
      <c r="R81" s="485"/>
      <c r="S81" s="485"/>
      <c r="T81" s="485"/>
      <c r="U81" s="485"/>
      <c r="V81" s="485"/>
      <c r="W81" s="485"/>
      <c r="X81" s="485"/>
      <c r="Y81" s="491"/>
      <c r="Z81" s="441"/>
      <c r="AA81" s="441"/>
      <c r="AB81" s="441"/>
      <c r="AC81" s="194"/>
      <c r="AD81" s="194"/>
      <c r="AE81" s="194"/>
      <c r="AF81" s="194"/>
      <c r="AG81" s="194"/>
      <c r="AH81" s="194"/>
      <c r="AI81" s="194"/>
      <c r="AJ81" s="194"/>
      <c r="AK81" s="194"/>
      <c r="AL81" s="194"/>
      <c r="AQ81" s="364"/>
      <c r="BR81" s="5"/>
      <c r="BS81" s="5"/>
      <c r="BX81" s="5"/>
    </row>
    <row r="82" customFormat="false" ht="15.75" hidden="false" customHeight="true" outlineLevel="0" collapsed="false">
      <c r="B82" s="484" t="n">
        <v>42823</v>
      </c>
      <c r="C82" s="485" t="s">
        <v>234</v>
      </c>
      <c r="D82" s="485"/>
      <c r="E82" s="485"/>
      <c r="F82" s="485"/>
      <c r="G82" s="485"/>
      <c r="H82" s="485"/>
      <c r="I82" s="485"/>
      <c r="J82" s="485"/>
      <c r="K82" s="485"/>
      <c r="L82" s="485"/>
      <c r="M82" s="485"/>
      <c r="N82" s="485"/>
      <c r="O82" s="485"/>
      <c r="P82" s="485"/>
      <c r="Q82" s="485"/>
      <c r="R82" s="485"/>
      <c r="S82" s="485"/>
      <c r="T82" s="485"/>
      <c r="U82" s="485"/>
      <c r="V82" s="485"/>
      <c r="W82" s="485"/>
      <c r="X82" s="485"/>
      <c r="AQ82" s="364"/>
      <c r="BR82" s="5"/>
      <c r="BS82" s="5"/>
      <c r="BX82" s="5"/>
    </row>
    <row r="83" customFormat="false" ht="15.75" hidden="false" customHeight="true" outlineLevel="0" collapsed="false">
      <c r="B83" s="484" t="n">
        <v>42824</v>
      </c>
      <c r="C83" s="485" t="s">
        <v>235</v>
      </c>
      <c r="D83" s="485"/>
      <c r="E83" s="485"/>
      <c r="F83" s="485"/>
      <c r="G83" s="485"/>
      <c r="H83" s="485"/>
      <c r="I83" s="485"/>
      <c r="J83" s="485"/>
      <c r="K83" s="485"/>
      <c r="L83" s="485"/>
      <c r="M83" s="485"/>
      <c r="N83" s="485"/>
      <c r="O83" s="485"/>
      <c r="P83" s="485"/>
      <c r="Q83" s="485"/>
      <c r="R83" s="485"/>
      <c r="S83" s="485"/>
      <c r="T83" s="485"/>
      <c r="U83" s="485"/>
      <c r="V83" s="485"/>
      <c r="W83" s="485"/>
      <c r="X83" s="485"/>
      <c r="AQ83" s="364"/>
      <c r="BR83" s="5"/>
      <c r="BS83" s="5"/>
      <c r="BX83" s="5"/>
    </row>
    <row r="84" customFormat="false" ht="15.75" hidden="false" customHeight="true" outlineLevel="0" collapsed="false">
      <c r="B84" s="484" t="n">
        <v>42825</v>
      </c>
      <c r="C84" s="485" t="s">
        <v>236</v>
      </c>
      <c r="D84" s="485"/>
      <c r="E84" s="485"/>
      <c r="F84" s="485"/>
      <c r="G84" s="485"/>
      <c r="H84" s="485"/>
      <c r="I84" s="485"/>
      <c r="J84" s="485"/>
      <c r="K84" s="485"/>
      <c r="L84" s="485"/>
      <c r="M84" s="485"/>
      <c r="N84" s="485"/>
      <c r="O84" s="485"/>
      <c r="P84" s="485"/>
      <c r="Q84" s="485"/>
      <c r="R84" s="485"/>
      <c r="S84" s="485"/>
      <c r="T84" s="485"/>
      <c r="U84" s="485"/>
      <c r="V84" s="485"/>
      <c r="W84" s="485"/>
      <c r="X84" s="485"/>
      <c r="AQ84" s="364"/>
      <c r="BR84" s="5"/>
      <c r="BS84" s="5"/>
      <c r="BX84" s="5"/>
    </row>
  </sheetData>
  <mergeCells count="115">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X3:BX5"/>
    <mergeCell ref="BY3:BY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B43:AK43"/>
    <mergeCell ref="E44:F44"/>
    <mergeCell ref="G44:H44"/>
    <mergeCell ref="I44:J44"/>
    <mergeCell ref="K44:L44"/>
    <mergeCell ref="M44:N44"/>
    <mergeCell ref="O44:P44"/>
    <mergeCell ref="C54:X54"/>
    <mergeCell ref="C55:X55"/>
    <mergeCell ref="C56:X56"/>
    <mergeCell ref="C57:X57"/>
    <mergeCell ref="C58:X58"/>
    <mergeCell ref="C59:X59"/>
    <mergeCell ref="C60:X60"/>
    <mergeCell ref="C61:X61"/>
    <mergeCell ref="C62:X62"/>
    <mergeCell ref="C63:X63"/>
    <mergeCell ref="C64:X64"/>
    <mergeCell ref="C65:X65"/>
    <mergeCell ref="C66:X66"/>
    <mergeCell ref="C67:X67"/>
    <mergeCell ref="C68:X68"/>
    <mergeCell ref="C69:X69"/>
    <mergeCell ref="Y69:Z69"/>
    <mergeCell ref="C70:AD70"/>
    <mergeCell ref="C71:X71"/>
    <mergeCell ref="C72:X72"/>
    <mergeCell ref="C73:X73"/>
    <mergeCell ref="C74:AD74"/>
    <mergeCell ref="C75:X75"/>
    <mergeCell ref="C76:X76"/>
    <mergeCell ref="C77:X77"/>
    <mergeCell ref="C78:X78"/>
    <mergeCell ref="C79:X79"/>
    <mergeCell ref="C80:X80"/>
    <mergeCell ref="C81:X81"/>
    <mergeCell ref="C82:X82"/>
    <mergeCell ref="C83:X83"/>
    <mergeCell ref="C84:X84"/>
  </mergeCells>
  <conditionalFormatting sqref="Q13:T15">
    <cfRule type="cellIs" priority="2" operator="greaterThan" aboveAverage="0" equalAverage="0" bottom="0" percent="0" rank="0" text="" dxfId="13">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Z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1" sqref="BY34:BY89 B6"/>
    </sheetView>
  </sheetViews>
  <sheetFormatPr defaultColWidth="8.54296875" defaultRowHeight="15" zeroHeight="false" outlineLevelRow="0" outlineLevelCol="0"/>
  <cols>
    <col collapsed="false" customWidth="true" hidden="false" outlineLevel="0" max="2" min="2" style="0" width="9.43"/>
    <col collapsed="false" customWidth="true" hidden="false" outlineLevel="0" max="21" min="21" style="0" width="9.57"/>
    <col collapsed="false" customWidth="true" hidden="false" outlineLevel="0" max="24" min="24" style="0" width="9.28"/>
    <col collapsed="false" customWidth="true" hidden="false" outlineLevel="0" max="38" min="38" style="0" width="11"/>
    <col collapsed="false" customWidth="true" hidden="false" outlineLevel="0" max="39" min="39" style="0" width="9.57"/>
    <col collapsed="false" customWidth="true" hidden="false" outlineLevel="0" max="41" min="41" style="0" width="11.57"/>
    <col collapsed="false" customWidth="true" hidden="false" outlineLevel="0" max="43" min="43" style="0" width="11.43"/>
    <col collapsed="false" customWidth="true" hidden="false" outlineLevel="0" max="64" min="64" style="0" width="9.57"/>
    <col collapsed="false" customWidth="true" hidden="false" outlineLevel="0" max="70" min="70" style="0" width="9.57"/>
    <col collapsed="false" customWidth="true" hidden="false" outlineLevel="0" max="77" min="77" style="186" width="11.85"/>
    <col collapsed="false" customWidth="true" hidden="false" outlineLevel="0" max="78" min="78" style="186" width="11"/>
    <col collapsed="false" customWidth="true" hidden="false" outlineLevel="0" max="176" min="176" style="0" width="9.43"/>
    <col collapsed="false" customWidth="true" hidden="false" outlineLevel="0" max="195" min="195" style="0" width="9.57"/>
    <col collapsed="false" customWidth="true" hidden="false" outlineLevel="0" max="198" min="198" style="0" width="9.28"/>
    <col collapsed="false" customWidth="true" hidden="false" outlineLevel="0" max="212" min="212" style="0" width="11"/>
    <col collapsed="false" customWidth="true" hidden="false" outlineLevel="0" max="213" min="213" style="0" width="9.57"/>
    <col collapsed="false" customWidth="true" hidden="false" outlineLevel="0" max="215" min="215" style="0" width="11.57"/>
    <col collapsed="false" customWidth="true" hidden="false" outlineLevel="0" max="238" min="238" style="0" width="9.57"/>
    <col collapsed="false" customWidth="true" hidden="false" outlineLevel="0" max="251" min="251" style="0" width="11.85"/>
    <col collapsed="false" customWidth="true" hidden="false" outlineLevel="0" max="252" min="252" style="0" width="11"/>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row>
    <row r="2" customFormat="false" ht="18.75" hidden="false" customHeight="false" outlineLevel="0" collapsed="false">
      <c r="B2" s="6" t="n">
        <v>42826</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Y3" s="518" t="s">
        <v>71</v>
      </c>
      <c r="BZ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Y4" s="518"/>
      <c r="BZ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Y5" s="518"/>
      <c r="BZ5" s="518"/>
    </row>
    <row r="6" customFormat="false" ht="15" hidden="false" customHeight="false" outlineLevel="0" collapsed="false">
      <c r="A6" s="226" t="s">
        <v>99</v>
      </c>
      <c r="B6" s="85" t="n">
        <v>42820</v>
      </c>
      <c r="C6" s="86" t="n">
        <v>82.4</v>
      </c>
      <c r="D6" s="87" t="n">
        <v>0.537</v>
      </c>
      <c r="E6" s="88" t="n">
        <v>97</v>
      </c>
      <c r="F6" s="88" t="n">
        <v>70</v>
      </c>
      <c r="G6" s="89" t="n">
        <v>24</v>
      </c>
      <c r="H6" s="89" t="n">
        <v>0</v>
      </c>
      <c r="I6" s="89" t="n">
        <v>24</v>
      </c>
      <c r="J6" s="89" t="n">
        <v>0</v>
      </c>
      <c r="K6" s="90" t="n">
        <v>0</v>
      </c>
      <c r="L6" s="90" t="n">
        <v>0</v>
      </c>
      <c r="M6" s="90" t="n">
        <v>0</v>
      </c>
      <c r="N6" s="90" t="n">
        <v>0</v>
      </c>
      <c r="O6" s="90" t="n">
        <v>0</v>
      </c>
      <c r="P6" s="90" t="n">
        <v>0</v>
      </c>
      <c r="Q6" s="90" t="n">
        <v>3573</v>
      </c>
      <c r="R6" s="91" t="n">
        <v>3073</v>
      </c>
      <c r="S6" s="91" t="n">
        <v>3073</v>
      </c>
      <c r="T6" s="92" t="n">
        <v>3013</v>
      </c>
      <c r="U6" s="92" t="n">
        <v>3109</v>
      </c>
      <c r="V6" s="89" t="n">
        <v>43</v>
      </c>
      <c r="W6" s="89" t="n">
        <v>0</v>
      </c>
      <c r="X6" s="89" t="n">
        <v>43</v>
      </c>
      <c r="Y6" s="89" t="n">
        <v>0</v>
      </c>
      <c r="Z6" s="89" t="n">
        <v>64</v>
      </c>
      <c r="AA6" s="88" t="n">
        <v>0</v>
      </c>
      <c r="AB6" s="93" t="n">
        <f aca="false">U6-T6+AX6</f>
        <v>96</v>
      </c>
      <c r="AC6" s="94" t="n">
        <f aca="false">T6-S6</f>
        <v>-60</v>
      </c>
      <c r="AD6" s="88" t="n">
        <v>135</v>
      </c>
      <c r="AE6" s="95" t="n">
        <f aca="false">IF(AD6&gt;0, U6/(AD6*24),"no data")</f>
        <v>0.959567901234568</v>
      </c>
      <c r="AF6" s="96" t="n">
        <f aca="false">IF(Q6&gt;0,Q6/24,"no data")</f>
        <v>148.875</v>
      </c>
      <c r="AG6" s="95" t="n">
        <f aca="false">IF(T6&gt;0,(T6/Q6),"no data")</f>
        <v>0.843268961656871</v>
      </c>
      <c r="AH6" s="97" t="n">
        <f aca="false">(1440-((V6*W6)+(X6*Y6)+(Z6*AA6))/(V6+X6+Z6))/1440</f>
        <v>1</v>
      </c>
      <c r="AI6" s="98" t="n">
        <f aca="false">IF(T6&gt;0,(1440-((W6*V6+AR6*AS6)+(Y6*X6+AT6*AU6)+(Z6*AA6+AV6*AW6))/(V6+X6+Z6))/1440,"no data")</f>
        <v>0.86</v>
      </c>
      <c r="AJ6" s="117" t="n">
        <v>10.555</v>
      </c>
      <c r="AK6" s="121" t="n">
        <v>151.35</v>
      </c>
      <c r="AL6" s="101" t="n">
        <f aca="false">AJ6*AK6</f>
        <v>1597.49925</v>
      </c>
      <c r="AM6" s="117" t="n">
        <v>25.974</v>
      </c>
      <c r="AN6" s="119" t="n">
        <v>945</v>
      </c>
      <c r="AO6" s="103" t="n">
        <f aca="false">AM6*AN6</f>
        <v>24545.43</v>
      </c>
      <c r="AP6" s="104" t="n">
        <f aca="false">IF(T6&gt;0,((((AJ6*AK6)+(AM6*AN6))/(T6*1000))*1000000),"no data")</f>
        <v>8676.71067042815</v>
      </c>
      <c r="AQ6" s="101" t="n">
        <f aca="false">R6/24</f>
        <v>128.041666666667</v>
      </c>
      <c r="AR6" s="88" t="n">
        <v>0</v>
      </c>
      <c r="AS6" s="106" t="n">
        <v>0</v>
      </c>
      <c r="AT6" s="106" t="n">
        <v>0</v>
      </c>
      <c r="AU6" s="88" t="n">
        <v>0</v>
      </c>
      <c r="AV6" s="106" t="n">
        <v>21</v>
      </c>
      <c r="AW6" s="88" t="n">
        <v>1440</v>
      </c>
      <c r="AX6" s="88" t="n">
        <v>0</v>
      </c>
      <c r="AZ6" s="107" t="n">
        <v>1042</v>
      </c>
      <c r="BA6" s="107" t="n">
        <v>1029</v>
      </c>
      <c r="BB6" s="107" t="n">
        <v>1038</v>
      </c>
      <c r="BC6" s="107" t="n">
        <f aca="false">BA6-AZ6</f>
        <v>-13</v>
      </c>
      <c r="BD6" s="107" t="n">
        <f aca="false">AP6</f>
        <v>8676.71067042815</v>
      </c>
      <c r="BE6" s="108" t="n">
        <f aca="false">BB6/24</f>
        <v>43.25</v>
      </c>
      <c r="BF6" s="109" t="n">
        <v>0</v>
      </c>
      <c r="BG6" s="110" t="n">
        <v>0</v>
      </c>
      <c r="BH6" s="111" t="n">
        <v>30.04</v>
      </c>
      <c r="BI6" s="112" t="n">
        <v>27.6</v>
      </c>
      <c r="BJ6" s="111" t="n">
        <v>21.93</v>
      </c>
      <c r="BK6" s="111" t="n">
        <v>27.22</v>
      </c>
      <c r="BL6" s="112" t="n">
        <v>993.38</v>
      </c>
      <c r="BM6" s="111" t="n">
        <v>49.97</v>
      </c>
      <c r="BN6" s="113" t="n">
        <v>0.9275</v>
      </c>
      <c r="BO6" s="112" t="n">
        <v>93.89</v>
      </c>
      <c r="BP6" s="111" t="n">
        <v>85.67</v>
      </c>
      <c r="BQ6" s="114" t="n">
        <f aca="false">BP6-BO6</f>
        <v>-8.22</v>
      </c>
      <c r="BR6" s="115" t="n">
        <v>12595</v>
      </c>
      <c r="BS6" s="115" t="n">
        <v>12556</v>
      </c>
      <c r="BT6" s="116" t="n">
        <f aca="false">BS6-BR6</f>
        <v>-39</v>
      </c>
      <c r="BU6" s="161" t="n">
        <f aca="false">BF6+BG6</f>
        <v>0</v>
      </c>
      <c r="BV6" s="108" t="n">
        <v>0</v>
      </c>
      <c r="BW6" s="108" t="n">
        <v>0</v>
      </c>
      <c r="BY6" s="108" t="n">
        <v>24</v>
      </c>
      <c r="BZ6" s="108" t="n">
        <v>7.72</v>
      </c>
    </row>
    <row r="7" customFormat="false" ht="15" hidden="false" customHeight="false" outlineLevel="0" collapsed="false">
      <c r="A7" s="226"/>
      <c r="B7" s="85" t="n">
        <v>42821</v>
      </c>
      <c r="C7" s="86" t="n">
        <v>83.5</v>
      </c>
      <c r="D7" s="87" t="n">
        <v>0.558</v>
      </c>
      <c r="E7" s="88" t="n">
        <v>96</v>
      </c>
      <c r="F7" s="88" t="n">
        <v>71</v>
      </c>
      <c r="G7" s="89" t="n">
        <v>24</v>
      </c>
      <c r="H7" s="89" t="n">
        <v>0</v>
      </c>
      <c r="I7" s="89" t="n">
        <v>24</v>
      </c>
      <c r="J7" s="89" t="n">
        <v>0</v>
      </c>
      <c r="K7" s="90" t="n">
        <v>0</v>
      </c>
      <c r="L7" s="90" t="n">
        <v>0</v>
      </c>
      <c r="M7" s="90" t="n">
        <v>0</v>
      </c>
      <c r="N7" s="90" t="n">
        <v>0</v>
      </c>
      <c r="O7" s="90" t="n">
        <v>0</v>
      </c>
      <c r="P7" s="90" t="n">
        <v>0</v>
      </c>
      <c r="Q7" s="90" t="n">
        <v>3565</v>
      </c>
      <c r="R7" s="91" t="n">
        <v>3209</v>
      </c>
      <c r="S7" s="91" t="n">
        <v>3209</v>
      </c>
      <c r="T7" s="92" t="n">
        <v>3153</v>
      </c>
      <c r="U7" s="92" t="n">
        <v>3256</v>
      </c>
      <c r="V7" s="89" t="n">
        <v>43</v>
      </c>
      <c r="W7" s="89" t="n">
        <v>0</v>
      </c>
      <c r="X7" s="89" t="n">
        <v>42</v>
      </c>
      <c r="Y7" s="89" t="n">
        <v>0</v>
      </c>
      <c r="Z7" s="89" t="n">
        <v>64</v>
      </c>
      <c r="AA7" s="88" t="n">
        <v>0</v>
      </c>
      <c r="AB7" s="93" t="n">
        <f aca="false">U7-T7+AX7</f>
        <v>103</v>
      </c>
      <c r="AC7" s="94" t="n">
        <f aca="false">T7-S7</f>
        <v>-56</v>
      </c>
      <c r="AD7" s="88" t="n">
        <v>142</v>
      </c>
      <c r="AE7" s="95" t="n">
        <f aca="false">IF(AD7&gt;0, U7/(AD7*24),"no data")</f>
        <v>0.955399061032864</v>
      </c>
      <c r="AF7" s="96" t="n">
        <f aca="false">IF(Q7&gt;0,Q7/24,"no data")</f>
        <v>148.541666666667</v>
      </c>
      <c r="AG7" s="95" t="n">
        <f aca="false">IF(T7&gt;0,(T7/Q7),"no data")</f>
        <v>0.884431977559607</v>
      </c>
      <c r="AH7" s="97" t="n">
        <f aca="false">(1440-((V7*W7)+(X7*Y7)+(Z7*AA7))/(V7+X7+Z7))/1440</f>
        <v>1</v>
      </c>
      <c r="AI7" s="98" t="n">
        <f aca="false">IF(T7&gt;0,(1440-((W7*V7+AR7*AS7)+(Y7*X7+AT7*AU7)+(Z7*AA7+AV7*AW7))/(V7+X7+Z7))/1440,"no data")</f>
        <v>0.906040268456376</v>
      </c>
      <c r="AJ7" s="117" t="n">
        <v>10.53</v>
      </c>
      <c r="AK7" s="121" t="n">
        <v>150.79</v>
      </c>
      <c r="AL7" s="101" t="n">
        <f aca="false">AJ7*AK7</f>
        <v>1587.8187</v>
      </c>
      <c r="AM7" s="117" t="n">
        <v>27.423</v>
      </c>
      <c r="AN7" s="119" t="n">
        <v>944</v>
      </c>
      <c r="AO7" s="103" t="n">
        <f aca="false">AM7*AN7</f>
        <v>25887.312</v>
      </c>
      <c r="AP7" s="104" t="n">
        <f aca="false">IF(T7&gt;0,((((AJ7*AK7)+(AM7*AN7))/(T7*1000))*1000000),"no data")</f>
        <v>8713.96470028544</v>
      </c>
      <c r="AQ7" s="101" t="n">
        <f aca="false">R7/24</f>
        <v>133.708333333333</v>
      </c>
      <c r="AR7" s="88" t="n">
        <v>0</v>
      </c>
      <c r="AS7" s="106" t="n">
        <v>0</v>
      </c>
      <c r="AT7" s="106" t="n">
        <v>0</v>
      </c>
      <c r="AU7" s="88" t="n">
        <v>0</v>
      </c>
      <c r="AV7" s="106" t="n">
        <v>14</v>
      </c>
      <c r="AW7" s="88" t="n">
        <v>1440</v>
      </c>
      <c r="AX7" s="88" t="n">
        <v>0</v>
      </c>
      <c r="AZ7" s="107" t="n">
        <v>1033</v>
      </c>
      <c r="BA7" s="107" t="n">
        <v>1016</v>
      </c>
      <c r="BB7" s="107" t="n">
        <v>1207</v>
      </c>
      <c r="BC7" s="107" t="n">
        <f aca="false">BA7-AZ7</f>
        <v>-17</v>
      </c>
      <c r="BD7" s="107" t="n">
        <f aca="false">AP7</f>
        <v>8713.96470028544</v>
      </c>
      <c r="BE7" s="108" t="n">
        <f aca="false">BB7/24</f>
        <v>50.2916666666667</v>
      </c>
      <c r="BF7" s="109" t="n">
        <v>0.996</v>
      </c>
      <c r="BG7" s="110" t="n">
        <v>1</v>
      </c>
      <c r="BH7" s="111" t="n">
        <v>29.9</v>
      </c>
      <c r="BI7" s="111" t="n">
        <v>27.4</v>
      </c>
      <c r="BJ7" s="112" t="n">
        <v>21.8</v>
      </c>
      <c r="BK7" s="111" t="n">
        <v>26.9</v>
      </c>
      <c r="BL7" s="112" t="n">
        <v>991.5</v>
      </c>
      <c r="BM7" s="111" t="n">
        <v>49.95</v>
      </c>
      <c r="BN7" s="113" t="n">
        <v>0.9287</v>
      </c>
      <c r="BO7" s="107" t="n">
        <v>94.1</v>
      </c>
      <c r="BP7" s="111" t="n">
        <v>85.7</v>
      </c>
      <c r="BQ7" s="114" t="n">
        <f aca="false">BP7-BO7</f>
        <v>-8.39999999999999</v>
      </c>
      <c r="BR7" s="115" t="n">
        <v>12631</v>
      </c>
      <c r="BS7" s="115" t="n">
        <v>12653</v>
      </c>
      <c r="BT7" s="116" t="n">
        <f aca="false">BS7-BR7</f>
        <v>22</v>
      </c>
      <c r="BU7" s="161" t="n">
        <f aca="false">BF7+BG7</f>
        <v>1.996</v>
      </c>
      <c r="BV7" s="108" t="n">
        <v>13</v>
      </c>
      <c r="BW7" s="108" t="n">
        <v>13</v>
      </c>
      <c r="BY7" s="108" t="n">
        <v>24</v>
      </c>
      <c r="BZ7" s="108" t="n">
        <v>6.92</v>
      </c>
    </row>
    <row r="8" customFormat="false" ht="15" hidden="false" customHeight="false" outlineLevel="0" collapsed="false">
      <c r="A8" s="226"/>
      <c r="B8" s="85" t="n">
        <v>42822</v>
      </c>
      <c r="C8" s="86" t="n">
        <v>83.8</v>
      </c>
      <c r="D8" s="87" t="n">
        <v>0.585</v>
      </c>
      <c r="E8" s="88" t="n">
        <v>94</v>
      </c>
      <c r="F8" s="88" t="n">
        <v>73</v>
      </c>
      <c r="G8" s="89" t="n">
        <v>24</v>
      </c>
      <c r="H8" s="89" t="n">
        <v>0</v>
      </c>
      <c r="I8" s="89" t="n">
        <v>24</v>
      </c>
      <c r="J8" s="89" t="n">
        <v>0</v>
      </c>
      <c r="K8" s="90" t="n">
        <v>0</v>
      </c>
      <c r="L8" s="90" t="n">
        <v>0</v>
      </c>
      <c r="M8" s="90" t="n">
        <v>0</v>
      </c>
      <c r="N8" s="90" t="n">
        <v>0</v>
      </c>
      <c r="O8" s="90" t="n">
        <v>0</v>
      </c>
      <c r="P8" s="90" t="n">
        <v>0</v>
      </c>
      <c r="Q8" s="90" t="n">
        <v>3558</v>
      </c>
      <c r="R8" s="91" t="n">
        <v>3212</v>
      </c>
      <c r="S8" s="91" t="n">
        <v>3212</v>
      </c>
      <c r="T8" s="92" t="n">
        <v>3160</v>
      </c>
      <c r="U8" s="92" t="n">
        <v>3263</v>
      </c>
      <c r="V8" s="89" t="n">
        <v>43</v>
      </c>
      <c r="W8" s="89" t="n">
        <v>0</v>
      </c>
      <c r="X8" s="89" t="n">
        <v>42</v>
      </c>
      <c r="Y8" s="89" t="n">
        <v>0</v>
      </c>
      <c r="Z8" s="89" t="n">
        <v>64</v>
      </c>
      <c r="AA8" s="88" t="n">
        <v>0</v>
      </c>
      <c r="AB8" s="93" t="n">
        <f aca="false">U8-T8+AX8</f>
        <v>103</v>
      </c>
      <c r="AC8" s="94" t="n">
        <f aca="false">T8-S8</f>
        <v>-52</v>
      </c>
      <c r="AD8" s="88" t="n">
        <v>142</v>
      </c>
      <c r="AE8" s="95" t="n">
        <f aca="false">IF(AD8&gt;0, U8/(AD8*24),"no data")</f>
        <v>0.957453051643192</v>
      </c>
      <c r="AF8" s="96" t="n">
        <f aca="false">IF(Q8&gt;0,Q8/24,"no data")</f>
        <v>148.25</v>
      </c>
      <c r="AG8" s="95" t="n">
        <f aca="false">IF(T8&gt;0,(T8/Q8),"no data")</f>
        <v>0.88813940415964</v>
      </c>
      <c r="AH8" s="97" t="n">
        <f aca="false">(1440-((V8*W8)+(X8*Y8)+(Z8*AA8))/(V8+X8+Z8))/1440</f>
        <v>1</v>
      </c>
      <c r="AI8" s="98" t="n">
        <f aca="false">IF(T8&gt;0,(1440-((W8*V8+AR8*AS8)+(Y8*X8+AT8*AU8)+(Z8*AA8+AV8*AW8))/(V8+X8+Z8))/1440,"no data")</f>
        <v>0.912751677852349</v>
      </c>
      <c r="AJ8" s="117" t="n">
        <v>10.33</v>
      </c>
      <c r="AK8" s="121" t="n">
        <v>153.03</v>
      </c>
      <c r="AL8" s="101" t="n">
        <f aca="false">AJ8*AK8</f>
        <v>1580.7999</v>
      </c>
      <c r="AM8" s="117" t="n">
        <v>27.59</v>
      </c>
      <c r="AN8" s="119" t="n">
        <v>944</v>
      </c>
      <c r="AO8" s="103" t="n">
        <f aca="false">AM8*AN8</f>
        <v>26044.96</v>
      </c>
      <c r="AP8" s="104" t="n">
        <f aca="false">IF(T8&gt;0,((((AJ8*AK8)+(AM8*AN8))/(T8*1000))*1000000),"no data")</f>
        <v>8742.32908227848</v>
      </c>
      <c r="AQ8" s="101" t="n">
        <f aca="false">R8/24</f>
        <v>133.833333333333</v>
      </c>
      <c r="AR8" s="88" t="n">
        <v>0</v>
      </c>
      <c r="AS8" s="106" t="n">
        <v>0</v>
      </c>
      <c r="AT8" s="106" t="n">
        <v>0</v>
      </c>
      <c r="AU8" s="88" t="n">
        <v>0</v>
      </c>
      <c r="AV8" s="106" t="n">
        <v>13</v>
      </c>
      <c r="AW8" s="88" t="n">
        <v>1440</v>
      </c>
      <c r="AX8" s="88" t="n">
        <v>0</v>
      </c>
      <c r="AZ8" s="107" t="n">
        <v>1027</v>
      </c>
      <c r="BA8" s="107" t="n">
        <v>1009</v>
      </c>
      <c r="BB8" s="107" t="n">
        <v>1227</v>
      </c>
      <c r="BC8" s="107" t="n">
        <f aca="false">BA8-AZ8</f>
        <v>-18</v>
      </c>
      <c r="BD8" s="107" t="n">
        <f aca="false">AP8</f>
        <v>8742.32908227848</v>
      </c>
      <c r="BE8" s="108" t="n">
        <f aca="false">BB8/24</f>
        <v>51.125</v>
      </c>
      <c r="BF8" s="109" t="n">
        <v>1.131</v>
      </c>
      <c r="BG8" s="110" t="n">
        <v>1.131</v>
      </c>
      <c r="BH8" s="111" t="n">
        <v>29.9</v>
      </c>
      <c r="BI8" s="112" t="n">
        <v>27.3</v>
      </c>
      <c r="BJ8" s="111" t="n">
        <v>21.7</v>
      </c>
      <c r="BK8" s="111" t="n">
        <v>26.7</v>
      </c>
      <c r="BL8" s="112" t="n">
        <v>990.3</v>
      </c>
      <c r="BM8" s="111" t="n">
        <v>49.97</v>
      </c>
      <c r="BN8" s="113" t="n">
        <v>0.9284</v>
      </c>
      <c r="BO8" s="112" t="n">
        <v>94.4</v>
      </c>
      <c r="BP8" s="111" t="n">
        <v>85.7</v>
      </c>
      <c r="BQ8" s="114" t="n">
        <f aca="false">BP8-BO8</f>
        <v>-8.7</v>
      </c>
      <c r="BR8" s="115" t="n">
        <v>12638</v>
      </c>
      <c r="BS8" s="115" t="n">
        <v>12662</v>
      </c>
      <c r="BT8" s="116" t="n">
        <f aca="false">BS8-BR8</f>
        <v>24</v>
      </c>
      <c r="BU8" s="161" t="n">
        <f aca="false">BF8+BG8</f>
        <v>2.262</v>
      </c>
      <c r="BV8" s="108" t="n">
        <v>24</v>
      </c>
      <c r="BW8" s="108" t="n">
        <v>24</v>
      </c>
      <c r="BY8" s="108" t="n">
        <v>24</v>
      </c>
      <c r="BZ8" s="108" t="n">
        <v>7.5</v>
      </c>
    </row>
    <row r="9" customFormat="false" ht="15" hidden="false" customHeight="false" outlineLevel="0" collapsed="false">
      <c r="A9" s="226"/>
      <c r="B9" s="85" t="n">
        <v>42823</v>
      </c>
      <c r="C9" s="86" t="n">
        <v>85.8</v>
      </c>
      <c r="D9" s="87" t="n">
        <v>0.538</v>
      </c>
      <c r="E9" s="88" t="n">
        <v>98</v>
      </c>
      <c r="F9" s="88" t="n">
        <v>74</v>
      </c>
      <c r="G9" s="89" t="n">
        <v>24</v>
      </c>
      <c r="H9" s="89" t="n">
        <v>0</v>
      </c>
      <c r="I9" s="89" t="n">
        <v>24</v>
      </c>
      <c r="J9" s="89" t="n">
        <v>0</v>
      </c>
      <c r="K9" s="90" t="n">
        <v>0</v>
      </c>
      <c r="L9" s="90" t="n">
        <v>0</v>
      </c>
      <c r="M9" s="90" t="n">
        <v>0</v>
      </c>
      <c r="N9" s="90" t="n">
        <v>0</v>
      </c>
      <c r="O9" s="90" t="n">
        <v>2</v>
      </c>
      <c r="P9" s="90" t="n">
        <v>0</v>
      </c>
      <c r="Q9" s="90" t="n">
        <v>3543</v>
      </c>
      <c r="R9" s="91" t="n">
        <v>3312</v>
      </c>
      <c r="S9" s="91" t="n">
        <v>3312</v>
      </c>
      <c r="T9" s="92" t="n">
        <v>3253</v>
      </c>
      <c r="U9" s="92" t="n">
        <v>3359</v>
      </c>
      <c r="V9" s="89" t="n">
        <v>43</v>
      </c>
      <c r="W9" s="89" t="n">
        <v>0</v>
      </c>
      <c r="X9" s="89" t="n">
        <v>42</v>
      </c>
      <c r="Y9" s="89" t="n">
        <v>0</v>
      </c>
      <c r="Z9" s="89" t="n">
        <v>64</v>
      </c>
      <c r="AA9" s="88" t="n">
        <v>0</v>
      </c>
      <c r="AB9" s="93" t="n">
        <f aca="false">U9-T9+AX9</f>
        <v>106</v>
      </c>
      <c r="AC9" s="94" t="n">
        <f aca="false">T9-S9</f>
        <v>-59</v>
      </c>
      <c r="AD9" s="88" t="n">
        <v>147</v>
      </c>
      <c r="AE9" s="95" t="n">
        <f aca="false">IF(AD9&gt;0, U9/(AD9*24),"no data")</f>
        <v>0.952097505668934</v>
      </c>
      <c r="AF9" s="96" t="n">
        <f aca="false">IF(Q9&gt;0,Q9/24,"no data")</f>
        <v>147.625</v>
      </c>
      <c r="AG9" s="95" t="n">
        <f aca="false">IF(T9&gt;0,(T9/Q9),"no data")</f>
        <v>0.918148461755574</v>
      </c>
      <c r="AH9" s="97" t="n">
        <f aca="false">(1440-((V9*W9)+(X9*Y9)+(Z9*AA9))/(V9+X9+Z9))/1440</f>
        <v>1</v>
      </c>
      <c r="AI9" s="98" t="n">
        <f aca="false">IF(T9&gt;0,(1440-((W9*V9+AR9*AS9)+(Y9*X9+AT9*AU9)+(Z9*AA9+AV9*AW9))/(V9+X9+Z9))/1440,"no data")</f>
        <v>0.944630872483221</v>
      </c>
      <c r="AJ9" s="117" t="n">
        <v>10.105</v>
      </c>
      <c r="AK9" s="121" t="n">
        <v>156.33</v>
      </c>
      <c r="AL9" s="101" t="n">
        <f aca="false">AJ9*AK9</f>
        <v>1579.71465</v>
      </c>
      <c r="AM9" s="117" t="n">
        <v>28.734</v>
      </c>
      <c r="AN9" s="119" t="n">
        <v>944</v>
      </c>
      <c r="AO9" s="103" t="n">
        <f aca="false">AM9*AN9</f>
        <v>27124.896</v>
      </c>
      <c r="AP9" s="104" t="n">
        <f aca="false">IF(T9&gt;0,((((AJ9*AK9)+(AM9*AN9))/(T9*1000))*1000000),"no data")</f>
        <v>8824.0426221949</v>
      </c>
      <c r="AQ9" s="101" t="n">
        <f aca="false">R9/24</f>
        <v>138</v>
      </c>
      <c r="AR9" s="88" t="n">
        <v>0</v>
      </c>
      <c r="AS9" s="106" t="n">
        <v>0</v>
      </c>
      <c r="AT9" s="106" t="n">
        <v>0</v>
      </c>
      <c r="AU9" s="88" t="n">
        <v>0</v>
      </c>
      <c r="AV9" s="106" t="n">
        <v>9</v>
      </c>
      <c r="AW9" s="88" t="n">
        <v>1320</v>
      </c>
      <c r="AX9" s="88" t="n">
        <v>0</v>
      </c>
      <c r="AZ9" s="107" t="n">
        <v>1021</v>
      </c>
      <c r="BA9" s="107" t="n">
        <v>1011</v>
      </c>
      <c r="BB9" s="107" t="n">
        <v>1327</v>
      </c>
      <c r="BC9" s="107" t="n">
        <f aca="false">BA9-AZ9</f>
        <v>-10</v>
      </c>
      <c r="BD9" s="107" t="n">
        <f aca="false">AP9</f>
        <v>8824.0426221949</v>
      </c>
      <c r="BE9" s="108" t="n">
        <f aca="false">BB9/24</f>
        <v>55.2916666666667</v>
      </c>
      <c r="BF9" s="109" t="n">
        <v>1.733</v>
      </c>
      <c r="BG9" s="110" t="n">
        <v>1.707</v>
      </c>
      <c r="BH9" s="111" t="n">
        <v>29.7</v>
      </c>
      <c r="BI9" s="112" t="n">
        <v>27.17</v>
      </c>
      <c r="BJ9" s="111" t="n">
        <v>21.84</v>
      </c>
      <c r="BK9" s="111" t="n">
        <v>26.68</v>
      </c>
      <c r="BL9" s="112" t="n">
        <v>989.4</v>
      </c>
      <c r="BM9" s="111" t="n">
        <v>50.03</v>
      </c>
      <c r="BN9" s="122" t="n">
        <v>0.9275</v>
      </c>
      <c r="BO9" s="111" t="n">
        <v>93.17</v>
      </c>
      <c r="BP9" s="111" t="n">
        <v>85.59</v>
      </c>
      <c r="BQ9" s="114" t="n">
        <f aca="false">BP9-BO9</f>
        <v>-7.58</v>
      </c>
      <c r="BR9" s="115" t="n">
        <v>12649</v>
      </c>
      <c r="BS9" s="115" t="n">
        <v>12689</v>
      </c>
      <c r="BT9" s="116" t="n">
        <f aca="false">BS9-BR9</f>
        <v>40</v>
      </c>
      <c r="BU9" s="161" t="n">
        <f aca="false">BF9+BG9</f>
        <v>3.44</v>
      </c>
      <c r="BV9" s="108" t="n">
        <v>24</v>
      </c>
      <c r="BW9" s="108" t="n">
        <v>24</v>
      </c>
      <c r="BY9" s="108" t="n">
        <v>24</v>
      </c>
      <c r="BZ9" s="108" t="n">
        <v>7.3</v>
      </c>
    </row>
    <row r="10" customFormat="false" ht="15" hidden="false" customHeight="false" outlineLevel="0" collapsed="false">
      <c r="A10" s="226"/>
      <c r="B10" s="85" t="n">
        <v>42824</v>
      </c>
      <c r="C10" s="86" t="n">
        <v>85.6</v>
      </c>
      <c r="D10" s="87" t="n">
        <v>0.523</v>
      </c>
      <c r="E10" s="88" t="n">
        <v>98</v>
      </c>
      <c r="F10" s="88" t="n">
        <v>74</v>
      </c>
      <c r="G10" s="89" t="n">
        <v>24</v>
      </c>
      <c r="H10" s="89" t="n">
        <v>0</v>
      </c>
      <c r="I10" s="89" t="n">
        <v>24</v>
      </c>
      <c r="J10" s="89" t="n">
        <v>0</v>
      </c>
      <c r="K10" s="90" t="n">
        <v>0</v>
      </c>
      <c r="L10" s="90" t="n">
        <v>0</v>
      </c>
      <c r="M10" s="90" t="n">
        <v>0</v>
      </c>
      <c r="N10" s="90" t="n">
        <v>0</v>
      </c>
      <c r="O10" s="90" t="n">
        <v>0</v>
      </c>
      <c r="P10" s="90" t="n">
        <v>0</v>
      </c>
      <c r="Q10" s="90" t="n">
        <v>3546</v>
      </c>
      <c r="R10" s="91" t="n">
        <v>3269</v>
      </c>
      <c r="S10" s="91" t="n">
        <v>3269</v>
      </c>
      <c r="T10" s="92" t="n">
        <v>3208</v>
      </c>
      <c r="U10" s="92" t="n">
        <v>3313</v>
      </c>
      <c r="V10" s="89" t="n">
        <v>42</v>
      </c>
      <c r="W10" s="89" t="n">
        <v>0</v>
      </c>
      <c r="X10" s="89" t="n">
        <v>42</v>
      </c>
      <c r="Y10" s="89" t="n">
        <v>0</v>
      </c>
      <c r="Z10" s="89" t="n">
        <v>64</v>
      </c>
      <c r="AA10" s="88" t="n">
        <v>0</v>
      </c>
      <c r="AB10" s="93" t="n">
        <f aca="false">U10-T10+AX10</f>
        <v>105</v>
      </c>
      <c r="AC10" s="94" t="n">
        <f aca="false">T10-S10</f>
        <v>-61</v>
      </c>
      <c r="AD10" s="88" t="n">
        <v>150</v>
      </c>
      <c r="AE10" s="95" t="n">
        <f aca="false">IF(AD10&gt;0, U10/(AD10*24),"no data")</f>
        <v>0.920277777777778</v>
      </c>
      <c r="AF10" s="96" t="n">
        <f aca="false">IF(Q10&gt;0,Q10/24,"no data")</f>
        <v>147.75</v>
      </c>
      <c r="AG10" s="95" t="n">
        <f aca="false">IF(T10&gt;0,(T10/Q10),"no data")</f>
        <v>0.90468133107727</v>
      </c>
      <c r="AH10" s="97" t="n">
        <f aca="false">(1440-((V10*W10)+(X10*Y10)+(Z10*AA10))/(V10+X10+Z10))/1440</f>
        <v>1</v>
      </c>
      <c r="AI10" s="98" t="n">
        <f aca="false">IF(T10&gt;0,(1440-((W10*V10+AR10*AS10)+(Y10*X10+AT10*AU10)+(Z10*AA10+AV10*AW10))/(V10+X10+Z10))/1440,"no data")</f>
        <v>0.925675675675676</v>
      </c>
      <c r="AJ10" s="117" t="n">
        <v>10</v>
      </c>
      <c r="AK10" s="121" t="n">
        <v>153.77</v>
      </c>
      <c r="AL10" s="101" t="n">
        <f aca="false">AJ10*AK10</f>
        <v>1537.7</v>
      </c>
      <c r="AM10" s="117" t="n">
        <v>28.153</v>
      </c>
      <c r="AN10" s="119" t="n">
        <v>944</v>
      </c>
      <c r="AO10" s="103" t="n">
        <f aca="false">AM10*AN10</f>
        <v>26576.432</v>
      </c>
      <c r="AP10" s="104" t="n">
        <f aca="false">IF(T10&gt;0,((((AJ10*AK10)+(AM10*AN10))/(T10*1000))*1000000),"no data")</f>
        <v>8763.75685785536</v>
      </c>
      <c r="AQ10" s="101" t="n">
        <f aca="false">R10/24</f>
        <v>136.208333333333</v>
      </c>
      <c r="AR10" s="88" t="n">
        <v>0</v>
      </c>
      <c r="AS10" s="106" t="n">
        <v>0</v>
      </c>
      <c r="AT10" s="106" t="n">
        <v>0</v>
      </c>
      <c r="AU10" s="88" t="n">
        <v>0</v>
      </c>
      <c r="AV10" s="106" t="n">
        <v>11</v>
      </c>
      <c r="AW10" s="88" t="n">
        <v>1440</v>
      </c>
      <c r="AX10" s="88" t="n">
        <v>0</v>
      </c>
      <c r="AZ10" s="107" t="n">
        <v>1022</v>
      </c>
      <c r="BA10" s="107" t="n">
        <v>1013</v>
      </c>
      <c r="BB10" s="107" t="n">
        <v>1278</v>
      </c>
      <c r="BC10" s="107" t="n">
        <f aca="false">BA10-AZ10</f>
        <v>-9</v>
      </c>
      <c r="BD10" s="107" t="n">
        <f aca="false">AP10</f>
        <v>8763.75685785536</v>
      </c>
      <c r="BE10" s="108" t="n">
        <f aca="false">BB10/24</f>
        <v>53.25</v>
      </c>
      <c r="BF10" s="109" t="n">
        <v>1.404</v>
      </c>
      <c r="BG10" s="110" t="n">
        <v>1.402</v>
      </c>
      <c r="BH10" s="111" t="n">
        <v>29.7</v>
      </c>
      <c r="BI10" s="112" t="n">
        <v>27.17</v>
      </c>
      <c r="BJ10" s="112" t="n">
        <v>21.74</v>
      </c>
      <c r="BK10" s="112" t="n">
        <v>26.92</v>
      </c>
      <c r="BL10" s="112" t="n">
        <v>988.71</v>
      </c>
      <c r="BM10" s="111" t="n">
        <v>49.99</v>
      </c>
      <c r="BN10" s="113" t="n">
        <v>0.9279</v>
      </c>
      <c r="BO10" s="108" t="n">
        <v>93.65</v>
      </c>
      <c r="BP10" s="108" t="n">
        <v>85.59</v>
      </c>
      <c r="BQ10" s="114" t="n">
        <f aca="false">BP10-BO10</f>
        <v>-8.06</v>
      </c>
      <c r="BR10" s="115" t="n">
        <v>12644</v>
      </c>
      <c r="BS10" s="115" t="n">
        <v>12654</v>
      </c>
      <c r="BT10" s="116" t="n">
        <f aca="false">BS10-BR10</f>
        <v>10</v>
      </c>
      <c r="BU10" s="161" t="n">
        <f aca="false">BF10+BG10</f>
        <v>2.806</v>
      </c>
      <c r="BV10" s="108" t="n">
        <v>24</v>
      </c>
      <c r="BW10" s="108" t="n">
        <v>24</v>
      </c>
      <c r="BY10" s="108" t="n">
        <v>24</v>
      </c>
      <c r="BZ10" s="108" t="n">
        <v>7.58</v>
      </c>
    </row>
    <row r="11" customFormat="false" ht="15" hidden="false" customHeight="false" outlineLevel="0" collapsed="false">
      <c r="A11" s="226"/>
      <c r="B11" s="85" t="n">
        <v>42825</v>
      </c>
      <c r="C11" s="86" t="n">
        <v>86.8</v>
      </c>
      <c r="D11" s="87" t="n">
        <v>0.528</v>
      </c>
      <c r="E11" s="88" t="n">
        <v>99</v>
      </c>
      <c r="F11" s="88" t="n">
        <v>74</v>
      </c>
      <c r="G11" s="89" t="n">
        <v>24</v>
      </c>
      <c r="H11" s="89" t="n">
        <v>0</v>
      </c>
      <c r="I11" s="89" t="n">
        <v>24</v>
      </c>
      <c r="J11" s="89" t="n">
        <v>0</v>
      </c>
      <c r="K11" s="90" t="n">
        <v>0</v>
      </c>
      <c r="L11" s="90" t="n">
        <v>0</v>
      </c>
      <c r="M11" s="90" t="n">
        <v>0</v>
      </c>
      <c r="N11" s="90" t="n">
        <v>0</v>
      </c>
      <c r="O11" s="90" t="n">
        <v>0</v>
      </c>
      <c r="P11" s="90" t="n">
        <v>0</v>
      </c>
      <c r="Q11" s="90" t="n">
        <v>3525</v>
      </c>
      <c r="R11" s="91" t="n">
        <v>3159</v>
      </c>
      <c r="S11" s="91" t="n">
        <v>3159</v>
      </c>
      <c r="T11" s="92" t="n">
        <v>3103</v>
      </c>
      <c r="U11" s="92" t="n">
        <v>3205</v>
      </c>
      <c r="V11" s="89" t="n">
        <v>42</v>
      </c>
      <c r="W11" s="89" t="n">
        <v>0</v>
      </c>
      <c r="X11" s="89" t="n">
        <v>42</v>
      </c>
      <c r="Y11" s="89" t="n">
        <v>0</v>
      </c>
      <c r="Z11" s="89" t="n">
        <v>64</v>
      </c>
      <c r="AA11" s="88" t="n">
        <v>0</v>
      </c>
      <c r="AB11" s="93" t="n">
        <f aca="false">U11-T11+AX11</f>
        <v>102</v>
      </c>
      <c r="AC11" s="94" t="n">
        <f aca="false">T11-S11</f>
        <v>-56</v>
      </c>
      <c r="AD11" s="88" t="n">
        <v>142</v>
      </c>
      <c r="AE11" s="95" t="n">
        <f aca="false">IF(AD11&gt;0, U11/(AD11*24),"no data")</f>
        <v>0.940434272300469</v>
      </c>
      <c r="AF11" s="96" t="n">
        <f aca="false">IF(Q11&gt;0,Q11/24,"no data")</f>
        <v>146.875</v>
      </c>
      <c r="AG11" s="95" t="n">
        <f aca="false">IF(T11&gt;0,(T11/Q11),"no data")</f>
        <v>0.880283687943262</v>
      </c>
      <c r="AH11" s="97" t="n">
        <f aca="false">(1440-((V11*W11)+(X11*Y11)+(Z11*AA11))/(V11+X11+Z11))/1440</f>
        <v>1</v>
      </c>
      <c r="AI11" s="98" t="n">
        <f aca="false">IF(T11&gt;0,(1440-((W11*V11+AR11*AS11)+(Y11*X11+AT11*AU11)+(Z11*AA11+AV11*AW11))/(V11+X11+Z11))/1440,"no data")</f>
        <v>0.898648648648649</v>
      </c>
      <c r="AJ11" s="117" t="n">
        <v>9.786</v>
      </c>
      <c r="AK11" s="121" t="n">
        <v>149.1</v>
      </c>
      <c r="AL11" s="101" t="n">
        <f aca="false">AJ11*AK11</f>
        <v>1459.0926</v>
      </c>
      <c r="AM11" s="117" t="n">
        <v>27.168</v>
      </c>
      <c r="AN11" s="119" t="n">
        <v>944</v>
      </c>
      <c r="AO11" s="103" t="n">
        <f aca="false">AM11*AN11</f>
        <v>25646.592</v>
      </c>
      <c r="AP11" s="104" t="n">
        <f aca="false">IF(T11&gt;0,((((AJ11*AK11)+(AM11*AN11))/(T11*1000))*1000000),"no data")</f>
        <v>8735.31569448921</v>
      </c>
      <c r="AQ11" s="101" t="n">
        <f aca="false">R11/24</f>
        <v>131.625</v>
      </c>
      <c r="AR11" s="88" t="n">
        <v>0</v>
      </c>
      <c r="AS11" s="106" t="n">
        <v>0</v>
      </c>
      <c r="AT11" s="106" t="n">
        <v>0</v>
      </c>
      <c r="AU11" s="88" t="n">
        <v>0</v>
      </c>
      <c r="AV11" s="106" t="n">
        <v>15</v>
      </c>
      <c r="AW11" s="88" t="n">
        <v>1440</v>
      </c>
      <c r="AX11" s="88" t="n">
        <v>0</v>
      </c>
      <c r="AZ11" s="107" t="n">
        <v>1016</v>
      </c>
      <c r="BA11" s="107" t="n">
        <v>1008</v>
      </c>
      <c r="BB11" s="107" t="n">
        <v>1181</v>
      </c>
      <c r="BC11" s="107" t="n">
        <f aca="false">BA11-AZ11</f>
        <v>-8</v>
      </c>
      <c r="BD11" s="107" t="n">
        <f aca="false">AP11</f>
        <v>8735.31569448921</v>
      </c>
      <c r="BE11" s="108" t="n">
        <f aca="false">BB11/24</f>
        <v>49.2083333333333</v>
      </c>
      <c r="BF11" s="109" t="n">
        <v>0.937</v>
      </c>
      <c r="BG11" s="110" t="n">
        <v>0.891</v>
      </c>
      <c r="BH11" s="111" t="n">
        <v>29.54</v>
      </c>
      <c r="BI11" s="112" t="n">
        <v>27.08</v>
      </c>
      <c r="BJ11" s="112" t="n">
        <v>21.69</v>
      </c>
      <c r="BK11" s="112" t="n">
        <v>26.77</v>
      </c>
      <c r="BL11" s="112" t="n">
        <v>989.13</v>
      </c>
      <c r="BM11" s="111" t="n">
        <v>50.02</v>
      </c>
      <c r="BN11" s="113" t="n">
        <v>0.9293</v>
      </c>
      <c r="BO11" s="108" t="n">
        <v>93.69</v>
      </c>
      <c r="BP11" s="108" t="n">
        <v>85.64</v>
      </c>
      <c r="BQ11" s="114" t="n">
        <f aca="false">BP11-BO11</f>
        <v>-8.05</v>
      </c>
      <c r="BR11" s="115" t="n">
        <v>12674</v>
      </c>
      <c r="BS11" s="115" t="n">
        <v>12672</v>
      </c>
      <c r="BT11" s="116" t="n">
        <f aca="false">BS11-BR11</f>
        <v>-2</v>
      </c>
      <c r="BU11" s="161" t="n">
        <f aca="false">BF11+BG11</f>
        <v>1.828</v>
      </c>
      <c r="BV11" s="108" t="n">
        <v>24</v>
      </c>
      <c r="BW11" s="108" t="n">
        <v>24</v>
      </c>
      <c r="BY11" s="108" t="n">
        <v>24</v>
      </c>
      <c r="BZ11" s="108" t="n">
        <v>8.42</v>
      </c>
    </row>
    <row r="12" customFormat="false" ht="15" hidden="false" customHeight="false" outlineLevel="0" collapsed="false">
      <c r="A12" s="226"/>
      <c r="B12" s="85" t="n">
        <v>42826</v>
      </c>
      <c r="C12" s="86" t="n">
        <v>86.1</v>
      </c>
      <c r="D12" s="87" t="n">
        <v>0.536</v>
      </c>
      <c r="E12" s="88" t="n">
        <v>98</v>
      </c>
      <c r="F12" s="88" t="n">
        <v>76</v>
      </c>
      <c r="G12" s="89" t="n">
        <v>24</v>
      </c>
      <c r="H12" s="89" t="n">
        <v>0</v>
      </c>
      <c r="I12" s="89" t="n">
        <v>11</v>
      </c>
      <c r="J12" s="89" t="n">
        <v>34</v>
      </c>
      <c r="K12" s="90" t="n">
        <v>0</v>
      </c>
      <c r="L12" s="90" t="n">
        <v>0</v>
      </c>
      <c r="M12" s="90" t="n">
        <v>0</v>
      </c>
      <c r="N12" s="90" t="n">
        <v>0</v>
      </c>
      <c r="O12" s="90" t="n">
        <v>10</v>
      </c>
      <c r="P12" s="90" t="n">
        <v>0</v>
      </c>
      <c r="Q12" s="90" t="n">
        <v>3537</v>
      </c>
      <c r="R12" s="91" t="n">
        <v>2529</v>
      </c>
      <c r="S12" s="91" t="n">
        <v>2529</v>
      </c>
      <c r="T12" s="92" t="n">
        <v>2511</v>
      </c>
      <c r="U12" s="92" t="n">
        <v>2607</v>
      </c>
      <c r="V12" s="89" t="n">
        <v>42</v>
      </c>
      <c r="W12" s="89" t="n">
        <v>0</v>
      </c>
      <c r="X12" s="89" t="n">
        <v>42</v>
      </c>
      <c r="Y12" s="89" t="n">
        <v>668</v>
      </c>
      <c r="Z12" s="89" t="n">
        <v>62</v>
      </c>
      <c r="AA12" s="88" t="n">
        <v>0</v>
      </c>
      <c r="AB12" s="93" t="n">
        <f aca="false">U12-T12+AX12</f>
        <v>96</v>
      </c>
      <c r="AC12" s="94" t="n">
        <f aca="false">T12-S12</f>
        <v>-18</v>
      </c>
      <c r="AD12" s="88" t="n">
        <v>148</v>
      </c>
      <c r="AE12" s="95" t="n">
        <f aca="false">IF(AD12&gt;0, U12/(AD12*24),"no data")</f>
        <v>0.733952702702703</v>
      </c>
      <c r="AF12" s="96" t="n">
        <f aca="false">IF(Q12&gt;0,Q12/24,"no data")</f>
        <v>147.375</v>
      </c>
      <c r="AG12" s="95" t="n">
        <f aca="false">IF(T12&gt;0,(T12/Q12),"no data")</f>
        <v>0.709923664122137</v>
      </c>
      <c r="AH12" s="97" t="n">
        <f aca="false">(1440-((V12*W12)+(X12*Y12)+(Z12*AA12))/(V12+X12+Z12))/1440</f>
        <v>0.866552511415525</v>
      </c>
      <c r="AI12" s="98" t="n">
        <f aca="false">IF(T12&gt;0,(1440-((W12*V12+AR12*AS12)+(Y12*X12+AT12*AU12)+(Z12*AA12+AV12*AW12))/(V12+X12+Z12))/1440,"no data")</f>
        <v>0.744377853881278</v>
      </c>
      <c r="AJ12" s="99" t="n">
        <v>4.96</v>
      </c>
      <c r="AK12" s="101" t="n">
        <v>163.61</v>
      </c>
      <c r="AL12" s="101" t="n">
        <f aca="false">AJ12*AK12</f>
        <v>811.5056</v>
      </c>
      <c r="AM12" s="99" t="n">
        <v>23.698</v>
      </c>
      <c r="AN12" s="88" t="n">
        <v>943</v>
      </c>
      <c r="AO12" s="103" t="n">
        <f aca="false">AM12*AN12</f>
        <v>22347.214</v>
      </c>
      <c r="AP12" s="104" t="n">
        <f aca="false">IF(T12&gt;0,((((AJ12*AK12)+(AM12*AN12))/(T12*1000))*1000000),"no data")</f>
        <v>9222.90704898447</v>
      </c>
      <c r="AQ12" s="101" t="n">
        <f aca="false">R12/24</f>
        <v>105.375</v>
      </c>
      <c r="AR12" s="88" t="n">
        <v>0</v>
      </c>
      <c r="AS12" s="106" t="n">
        <v>0</v>
      </c>
      <c r="AT12" s="106" t="n">
        <v>17</v>
      </c>
      <c r="AU12" s="88" t="n">
        <v>78</v>
      </c>
      <c r="AV12" s="106" t="n">
        <v>29</v>
      </c>
      <c r="AW12" s="88" t="n">
        <v>840</v>
      </c>
      <c r="AX12" s="88" t="n">
        <v>0</v>
      </c>
      <c r="AZ12" s="107" t="n">
        <v>1014</v>
      </c>
      <c r="BA12" s="107" t="n">
        <v>526</v>
      </c>
      <c r="BB12" s="107" t="n">
        <v>1067</v>
      </c>
      <c r="BC12" s="107" t="n">
        <f aca="false">BA12-AZ12</f>
        <v>-488</v>
      </c>
      <c r="BD12" s="107" t="n">
        <f aca="false">AP12</f>
        <v>9222.90704898447</v>
      </c>
      <c r="BE12" s="108" t="n">
        <f aca="false">BB12/24</f>
        <v>44.4583333333333</v>
      </c>
      <c r="BF12" s="109" t="n">
        <v>2.434</v>
      </c>
      <c r="BG12" s="110" t="n">
        <v>1.112</v>
      </c>
      <c r="BH12" s="111" t="n">
        <v>29.6</v>
      </c>
      <c r="BI12" s="112" t="n">
        <v>27.09</v>
      </c>
      <c r="BJ12" s="112" t="n">
        <v>22</v>
      </c>
      <c r="BK12" s="112" t="n">
        <v>23.83</v>
      </c>
      <c r="BL12" s="112" t="n">
        <v>988.08</v>
      </c>
      <c r="BM12" s="111" t="n">
        <v>49.98</v>
      </c>
      <c r="BN12" s="113" t="n">
        <v>0.9248</v>
      </c>
      <c r="BO12" s="108" t="n">
        <v>93.76</v>
      </c>
      <c r="BP12" s="108" t="n">
        <v>86.49</v>
      </c>
      <c r="BQ12" s="114" t="n">
        <f aca="false">BP12-BO12</f>
        <v>-7.27000000000001</v>
      </c>
      <c r="BR12" s="107" t="n">
        <v>12683</v>
      </c>
      <c r="BS12" s="107" t="n">
        <v>12330</v>
      </c>
      <c r="BT12" s="116" t="n">
        <f aca="false">BS12-BR12</f>
        <v>-353</v>
      </c>
      <c r="BU12" s="107" t="n">
        <f aca="false">BF12+BG12</f>
        <v>3.546</v>
      </c>
      <c r="BV12" s="123" t="n">
        <v>23.18</v>
      </c>
      <c r="BW12" s="123" t="n">
        <v>11.32</v>
      </c>
      <c r="BY12" s="123" t="n">
        <v>24</v>
      </c>
      <c r="BZ12" s="123" t="n">
        <v>8.46</v>
      </c>
    </row>
    <row r="13" customFormat="false" ht="12.75" hidden="false" customHeight="true" outlineLevel="0" collapsed="false">
      <c r="A13" s="226" t="s">
        <v>100</v>
      </c>
      <c r="B13" s="124" t="n">
        <v>42827</v>
      </c>
      <c r="C13" s="125" t="n">
        <v>87.2</v>
      </c>
      <c r="D13" s="126" t="n">
        <v>0.5014</v>
      </c>
      <c r="E13" s="127" t="n">
        <v>102</v>
      </c>
      <c r="F13" s="127" t="n">
        <v>71</v>
      </c>
      <c r="G13" s="128" t="n">
        <v>24</v>
      </c>
      <c r="H13" s="128" t="n">
        <v>0</v>
      </c>
      <c r="I13" s="128" t="n">
        <v>24</v>
      </c>
      <c r="J13" s="128" t="n">
        <v>0</v>
      </c>
      <c r="K13" s="129" t="n">
        <v>0</v>
      </c>
      <c r="L13" s="129" t="n">
        <v>0</v>
      </c>
      <c r="M13" s="129" t="n">
        <v>0</v>
      </c>
      <c r="N13" s="129" t="n">
        <v>0</v>
      </c>
      <c r="O13" s="129" t="n">
        <v>0</v>
      </c>
      <c r="P13" s="129" t="n">
        <v>0</v>
      </c>
      <c r="Q13" s="130" t="n">
        <v>3522</v>
      </c>
      <c r="R13" s="131" t="n">
        <v>3038</v>
      </c>
      <c r="S13" s="131" t="n">
        <v>3038</v>
      </c>
      <c r="T13" s="132" t="n">
        <v>2983</v>
      </c>
      <c r="U13" s="132" t="n">
        <v>3082</v>
      </c>
      <c r="V13" s="127" t="n">
        <v>42</v>
      </c>
      <c r="W13" s="127" t="n">
        <v>0</v>
      </c>
      <c r="X13" s="127" t="n">
        <v>43</v>
      </c>
      <c r="Y13" s="127" t="n">
        <v>0</v>
      </c>
      <c r="Z13" s="127" t="n">
        <v>62</v>
      </c>
      <c r="AA13" s="127" t="n">
        <v>0</v>
      </c>
      <c r="AB13" s="133" t="n">
        <f aca="false">U13-T13+AX13</f>
        <v>99</v>
      </c>
      <c r="AC13" s="134" t="n">
        <f aca="false">T13-S13</f>
        <v>-55</v>
      </c>
      <c r="AD13" s="127" t="n">
        <v>133</v>
      </c>
      <c r="AE13" s="135" t="n">
        <f aca="false">IF(AD13&gt;0, U13/(AD13*24),"no data")</f>
        <v>0.965538847117795</v>
      </c>
      <c r="AF13" s="136" t="n">
        <f aca="false">IF(Q13&gt;0,Q13/24,"no data")</f>
        <v>146.75</v>
      </c>
      <c r="AG13" s="135" t="n">
        <f aca="false">IF(T13&gt;0,(T13/Q13),"no data")</f>
        <v>0.846961953435548</v>
      </c>
      <c r="AH13" s="137" t="n">
        <f aca="false">(1440-((V13*W13)+(X13*Y13)+(Z13*AA13))/(V13+X13+Z13))/1440</f>
        <v>1</v>
      </c>
      <c r="AI13" s="138" t="n">
        <f aca="false">IF(T13&gt;0,(1440-((W13*V13+AR13*AS13)+(Y13*X13+AT13*AU13)+(Z13*AA13+AV13*AW13))/(V13+X13+Z13))/1440,"no data")</f>
        <v>0.857142857142857</v>
      </c>
      <c r="AJ13" s="219" t="n">
        <v>9</v>
      </c>
      <c r="AK13" s="227" t="n">
        <v>157.79</v>
      </c>
      <c r="AL13" s="154" t="n">
        <f aca="false">AJ13*AK13</f>
        <v>1420.11</v>
      </c>
      <c r="AM13" s="219" t="n">
        <v>26.012</v>
      </c>
      <c r="AN13" s="228" t="n">
        <v>944</v>
      </c>
      <c r="AO13" s="140" t="n">
        <f aca="false">AM13*AN13</f>
        <v>24555.328</v>
      </c>
      <c r="AP13" s="141" t="n">
        <f aca="false">IF(T13&gt;0,((((AJ13*AK13)+(AM13*AN13))/(T13*1000))*1000000),"no data")</f>
        <v>8707.82366744888</v>
      </c>
      <c r="AQ13" s="229" t="n">
        <f aca="false">R13/24</f>
        <v>126.583333333333</v>
      </c>
      <c r="AR13" s="143" t="n">
        <v>0</v>
      </c>
      <c r="AS13" s="127" t="n">
        <v>0</v>
      </c>
      <c r="AT13" s="144" t="n">
        <v>0</v>
      </c>
      <c r="AU13" s="144" t="n">
        <v>0</v>
      </c>
      <c r="AV13" s="127" t="n">
        <v>21</v>
      </c>
      <c r="AW13" s="144" t="n">
        <v>1440</v>
      </c>
      <c r="AX13" s="127" t="n">
        <v>0</v>
      </c>
      <c r="AZ13" s="127" t="n">
        <v>1017</v>
      </c>
      <c r="BA13" s="127" t="n">
        <v>1037</v>
      </c>
      <c r="BB13" s="127" t="n">
        <v>1028</v>
      </c>
      <c r="BC13" s="145" t="n">
        <f aca="false">BA13-AZ13</f>
        <v>20</v>
      </c>
      <c r="BD13" s="146" t="n">
        <f aca="false">AP13</f>
        <v>8707.82366744888</v>
      </c>
      <c r="BE13" s="147" t="n">
        <f aca="false">BB13/24</f>
        <v>42.8333333333333</v>
      </c>
      <c r="BF13" s="148" t="n">
        <v>0</v>
      </c>
      <c r="BG13" s="149" t="n">
        <v>0</v>
      </c>
      <c r="BH13" s="147" t="n">
        <v>29.51</v>
      </c>
      <c r="BI13" s="145" t="n">
        <v>27.09</v>
      </c>
      <c r="BJ13" s="145" t="n">
        <v>22.16</v>
      </c>
      <c r="BK13" s="145" t="n">
        <v>24</v>
      </c>
      <c r="BL13" s="145" t="n">
        <v>986.1</v>
      </c>
      <c r="BM13" s="147" t="n">
        <v>50.05</v>
      </c>
      <c r="BN13" s="150" t="n">
        <v>0.9267</v>
      </c>
      <c r="BO13" s="147" t="n">
        <v>93.1</v>
      </c>
      <c r="BP13" s="147" t="n">
        <v>86.41</v>
      </c>
      <c r="BQ13" s="114" t="n">
        <f aca="false">BP13-BO13</f>
        <v>-6.69</v>
      </c>
      <c r="BR13" s="145" t="n">
        <v>12679</v>
      </c>
      <c r="BS13" s="145" t="n">
        <v>12261</v>
      </c>
      <c r="BT13" s="116" t="n">
        <f aca="false">BS13-BR13</f>
        <v>-418</v>
      </c>
      <c r="BU13" s="145" t="n">
        <f aca="false">BF13+BG13</f>
        <v>0</v>
      </c>
      <c r="BV13" s="147" t="n">
        <v>0</v>
      </c>
      <c r="BW13" s="147" t="n">
        <v>0</v>
      </c>
      <c r="BY13" s="147" t="n">
        <v>24</v>
      </c>
      <c r="BZ13" s="147" t="n">
        <v>6.95</v>
      </c>
    </row>
    <row r="14" customFormat="false" ht="15" hidden="false" customHeight="false" outlineLevel="0" collapsed="false">
      <c r="A14" s="226"/>
      <c r="B14" s="124" t="n">
        <v>42828</v>
      </c>
      <c r="C14" s="125" t="n">
        <v>86.41</v>
      </c>
      <c r="D14" s="151" t="n">
        <v>0.4579</v>
      </c>
      <c r="E14" s="127" t="n">
        <v>100</v>
      </c>
      <c r="F14" s="127" t="n">
        <v>74</v>
      </c>
      <c r="G14" s="128" t="n">
        <v>24</v>
      </c>
      <c r="H14" s="128" t="n">
        <v>0</v>
      </c>
      <c r="I14" s="128" t="n">
        <v>24</v>
      </c>
      <c r="J14" s="128" t="n">
        <v>0</v>
      </c>
      <c r="K14" s="129" t="n">
        <v>0</v>
      </c>
      <c r="L14" s="129" t="n">
        <v>0</v>
      </c>
      <c r="M14" s="129" t="n">
        <v>0</v>
      </c>
      <c r="N14" s="129" t="n">
        <v>0</v>
      </c>
      <c r="O14" s="129" t="n">
        <v>12</v>
      </c>
      <c r="P14" s="129" t="n">
        <v>49</v>
      </c>
      <c r="Q14" s="130" t="n">
        <v>3536</v>
      </c>
      <c r="R14" s="131" t="n">
        <v>3252</v>
      </c>
      <c r="S14" s="131" t="n">
        <v>3252</v>
      </c>
      <c r="T14" s="132" t="n">
        <v>3192</v>
      </c>
      <c r="U14" s="132" t="n">
        <v>3297</v>
      </c>
      <c r="V14" s="127" t="n">
        <v>42</v>
      </c>
      <c r="W14" s="127" t="n">
        <v>0</v>
      </c>
      <c r="X14" s="127" t="n">
        <v>43</v>
      </c>
      <c r="Y14" s="127" t="n">
        <v>0</v>
      </c>
      <c r="Z14" s="127" t="n">
        <v>62</v>
      </c>
      <c r="AA14" s="127" t="n">
        <v>0</v>
      </c>
      <c r="AB14" s="133" t="n">
        <f aca="false">U14-T14+AX14</f>
        <v>105</v>
      </c>
      <c r="AC14" s="134" t="n">
        <f aca="false">T14-S14</f>
        <v>-60</v>
      </c>
      <c r="AD14" s="127" t="n">
        <v>146</v>
      </c>
      <c r="AE14" s="135" t="n">
        <f aca="false">IF(AD14&gt;0, U14/(AD14*24),"no data")</f>
        <v>0.940924657534247</v>
      </c>
      <c r="AF14" s="136" t="n">
        <f aca="false">IF(Q14&gt;0,Q14/24,"no data")</f>
        <v>147.333333333333</v>
      </c>
      <c r="AG14" s="135" t="n">
        <f aca="false">IF(T14&gt;0,(T14/Q14),"no data")</f>
        <v>0.902714932126697</v>
      </c>
      <c r="AH14" s="137" t="n">
        <f aca="false">(1440-((V14*W14)+(X14*Y14)+(Z14*AA14))/(V14+X14+Z14))/1440</f>
        <v>1</v>
      </c>
      <c r="AI14" s="138" t="n">
        <f aca="false">IF(T14&gt;0,(1440-((W14*V14+AR14*AS14)+(Y14*X14+AT14*AU14)+(Z14*AA14+AV14*AW14))/(V14+X14+Z14))/1440,"no data")</f>
        <v>0.939772297808012</v>
      </c>
      <c r="AJ14" s="219" t="n">
        <v>9.025</v>
      </c>
      <c r="AK14" s="227" t="n">
        <v>156.54</v>
      </c>
      <c r="AL14" s="154" t="n">
        <f aca="false">AJ14*AK14</f>
        <v>1412.7735</v>
      </c>
      <c r="AM14" s="219" t="n">
        <v>28.045</v>
      </c>
      <c r="AN14" s="228" t="n">
        <v>943</v>
      </c>
      <c r="AO14" s="140" t="n">
        <f aca="false">AM14*AN14</f>
        <v>26446.435</v>
      </c>
      <c r="AP14" s="141" t="n">
        <f aca="false">IF(T14&gt;0,((((AJ14*AK14)+(AM14*AN14))/(T14*1000))*1000000),"no data")</f>
        <v>8727.82221177945</v>
      </c>
      <c r="AQ14" s="229" t="n">
        <f aca="false">R14/24</f>
        <v>135.5</v>
      </c>
      <c r="AR14" s="143" t="n">
        <v>0</v>
      </c>
      <c r="AS14" s="127" t="n">
        <v>0</v>
      </c>
      <c r="AT14" s="144" t="n">
        <v>0</v>
      </c>
      <c r="AU14" s="144" t="n">
        <v>0</v>
      </c>
      <c r="AV14" s="127" t="n">
        <v>19</v>
      </c>
      <c r="AW14" s="144" t="n">
        <v>671</v>
      </c>
      <c r="AX14" s="127" t="n">
        <v>0</v>
      </c>
      <c r="AZ14" s="127" t="n">
        <v>1018</v>
      </c>
      <c r="BA14" s="127" t="n">
        <v>1042</v>
      </c>
      <c r="BB14" s="127" t="n">
        <v>1237</v>
      </c>
      <c r="BC14" s="145" t="n">
        <f aca="false">BA14-AZ14</f>
        <v>24</v>
      </c>
      <c r="BD14" s="146" t="n">
        <f aca="false">AP14</f>
        <v>8727.82221177945</v>
      </c>
      <c r="BE14" s="147" t="n">
        <f aca="false">BB14/24</f>
        <v>51.5416666666667</v>
      </c>
      <c r="BF14" s="148" t="n">
        <v>1.171</v>
      </c>
      <c r="BG14" s="149" t="n">
        <v>1.171</v>
      </c>
      <c r="BH14" s="147" t="n">
        <v>29.59</v>
      </c>
      <c r="BI14" s="145" t="n">
        <v>27.12</v>
      </c>
      <c r="BJ14" s="145" t="n">
        <v>22.31</v>
      </c>
      <c r="BK14" s="145" t="n">
        <v>24.37</v>
      </c>
      <c r="BL14" s="145" t="n">
        <v>985.9</v>
      </c>
      <c r="BM14" s="145" t="n">
        <v>49.99</v>
      </c>
      <c r="BN14" s="150" t="n">
        <v>0.927</v>
      </c>
      <c r="BO14" s="147" t="n">
        <v>92.89</v>
      </c>
      <c r="BP14" s="147" t="n">
        <v>86.37</v>
      </c>
      <c r="BQ14" s="114" t="n">
        <f aca="false">BP14-BO14</f>
        <v>-6.52</v>
      </c>
      <c r="BR14" s="145" t="n">
        <v>12665</v>
      </c>
      <c r="BS14" s="145" t="n">
        <v>12319</v>
      </c>
      <c r="BT14" s="116" t="n">
        <f aca="false">BS14-BR14</f>
        <v>-346</v>
      </c>
      <c r="BU14" s="145" t="n">
        <f aca="false">BF14+BG14</f>
        <v>2.342</v>
      </c>
      <c r="BV14" s="147" t="n">
        <v>12.98</v>
      </c>
      <c r="BW14" s="147" t="n">
        <v>12.95</v>
      </c>
      <c r="BY14" s="147" t="n">
        <v>24</v>
      </c>
      <c r="BZ14" s="147" t="n">
        <v>7.66</v>
      </c>
    </row>
    <row r="15" customFormat="false" ht="15" hidden="false" customHeight="false" outlineLevel="0" collapsed="false">
      <c r="A15" s="226"/>
      <c r="B15" s="124" t="n">
        <v>42829</v>
      </c>
      <c r="C15" s="125" t="n">
        <v>85</v>
      </c>
      <c r="D15" s="151" t="n">
        <v>0.54</v>
      </c>
      <c r="E15" s="127" t="n">
        <v>96</v>
      </c>
      <c r="F15" s="127" t="n">
        <v>74</v>
      </c>
      <c r="G15" s="128" t="n">
        <v>0</v>
      </c>
      <c r="H15" s="128" t="n">
        <v>0</v>
      </c>
      <c r="I15" s="128" t="n">
        <v>0</v>
      </c>
      <c r="J15" s="128" t="n">
        <v>0</v>
      </c>
      <c r="K15" s="129" t="n">
        <v>0</v>
      </c>
      <c r="L15" s="129" t="n">
        <v>0</v>
      </c>
      <c r="M15" s="129" t="n">
        <v>0</v>
      </c>
      <c r="N15" s="129" t="n">
        <v>0</v>
      </c>
      <c r="O15" s="129" t="n">
        <v>0</v>
      </c>
      <c r="P15" s="129" t="n">
        <v>0</v>
      </c>
      <c r="Q15" s="130" t="n">
        <v>3549</v>
      </c>
      <c r="R15" s="131" t="n">
        <v>3463</v>
      </c>
      <c r="S15" s="131" t="n">
        <v>3463</v>
      </c>
      <c r="T15" s="132" t="n">
        <v>30</v>
      </c>
      <c r="U15" s="132" t="n">
        <v>31</v>
      </c>
      <c r="V15" s="127" t="n">
        <v>42</v>
      </c>
      <c r="W15" s="127" t="n">
        <v>1418</v>
      </c>
      <c r="X15" s="127" t="n">
        <v>43</v>
      </c>
      <c r="Y15" s="127" t="n">
        <v>1418</v>
      </c>
      <c r="Z15" s="127" t="n">
        <v>62</v>
      </c>
      <c r="AA15" s="127" t="n">
        <v>1418</v>
      </c>
      <c r="AB15" s="133" t="n">
        <f aca="false">U15-T15+AX15</f>
        <v>24</v>
      </c>
      <c r="AC15" s="134" t="n">
        <f aca="false">T15-S15</f>
        <v>-3433</v>
      </c>
      <c r="AD15" s="127" t="n">
        <v>31</v>
      </c>
      <c r="AE15" s="135" t="n">
        <f aca="false">IF(AD15&gt;0, U15/(AD15*24),"no data")</f>
        <v>0.0416666666666667</v>
      </c>
      <c r="AF15" s="136" t="n">
        <f aca="false">IF(Q15&gt;0,Q15/24,"no data")</f>
        <v>147.875</v>
      </c>
      <c r="AG15" s="135" t="n">
        <f aca="false">IF(T15&gt;0,(T15/Q15),"no data")</f>
        <v>0.0084530853761623</v>
      </c>
      <c r="AH15" s="137" t="n">
        <f aca="false">(1440-((V15*W15)+(X15*Y15)+(Z15*AA15))/(V15+X15+Z15))/1440</f>
        <v>0.0152777777777778</v>
      </c>
      <c r="AI15" s="138" t="n">
        <f aca="false">IF(T15&gt;0,(1440-((W15*V15+AR15*AS15)+(Y15*X15+AT15*AU15)+(Z15*AA15+AV15*AW15))/(V15+X15+Z15))/1440,"no data")</f>
        <v>0.00322184429327292</v>
      </c>
      <c r="AJ15" s="175" t="n">
        <v>0</v>
      </c>
      <c r="AK15" s="227" t="n">
        <v>156.54</v>
      </c>
      <c r="AL15" s="154" t="n">
        <f aca="false">AJ15*AK15</f>
        <v>0</v>
      </c>
      <c r="AM15" s="219" t="n">
        <v>0.714</v>
      </c>
      <c r="AN15" s="228" t="n">
        <v>943</v>
      </c>
      <c r="AO15" s="140" t="n">
        <f aca="false">AM15*AN15</f>
        <v>673.302</v>
      </c>
      <c r="AP15" s="141" t="n">
        <f aca="false">IF(T15&gt;0,((((AJ15*AK15)+(AM15*AN15))/(T15*1000))*1000000),"no data")</f>
        <v>22443.4</v>
      </c>
      <c r="AQ15" s="146" t="n">
        <f aca="false">R15/24</f>
        <v>144.291666666667</v>
      </c>
      <c r="AR15" s="152" t="n">
        <v>33</v>
      </c>
      <c r="AS15" s="127" t="n">
        <v>22</v>
      </c>
      <c r="AT15" s="144" t="n">
        <v>34</v>
      </c>
      <c r="AU15" s="144" t="n">
        <v>22</v>
      </c>
      <c r="AV15" s="127" t="n">
        <v>49</v>
      </c>
      <c r="AW15" s="144" t="n">
        <v>22</v>
      </c>
      <c r="AX15" s="127" t="n">
        <v>23</v>
      </c>
      <c r="AZ15" s="127" t="n">
        <v>9</v>
      </c>
      <c r="BA15" s="127" t="n">
        <v>9</v>
      </c>
      <c r="BB15" s="127" t="n">
        <v>13</v>
      </c>
      <c r="BC15" s="145" t="n">
        <f aca="false">BA15-AZ15</f>
        <v>0</v>
      </c>
      <c r="BD15" s="146" t="n">
        <f aca="false">AP15</f>
        <v>22443.4</v>
      </c>
      <c r="BE15" s="147" t="n">
        <f aca="false">BB15/24</f>
        <v>0.541666666666667</v>
      </c>
      <c r="BF15" s="148" t="n">
        <v>0</v>
      </c>
      <c r="BG15" s="149" t="n">
        <v>0</v>
      </c>
      <c r="BH15" s="147" t="n">
        <v>0</v>
      </c>
      <c r="BI15" s="145" t="n">
        <v>0.536</v>
      </c>
      <c r="BJ15" s="145" t="n">
        <v>0.631</v>
      </c>
      <c r="BK15" s="145" t="n">
        <v>0.169</v>
      </c>
      <c r="BL15" s="145" t="n">
        <v>984.21</v>
      </c>
      <c r="BM15" s="145" t="n">
        <v>50.01</v>
      </c>
      <c r="BN15" s="150" t="n">
        <v>0</v>
      </c>
      <c r="BO15" s="147" t="n">
        <v>0</v>
      </c>
      <c r="BP15" s="147" t="n">
        <v>0</v>
      </c>
      <c r="BQ15" s="114" t="n">
        <f aca="false">BP15-BO15</f>
        <v>0</v>
      </c>
      <c r="BR15" s="145" t="n">
        <v>0</v>
      </c>
      <c r="BS15" s="145" t="n">
        <v>0</v>
      </c>
      <c r="BT15" s="116" t="n">
        <f aca="false">BS15-BR15</f>
        <v>0</v>
      </c>
      <c r="BU15" s="145" t="n">
        <f aca="false">BF15+BG15</f>
        <v>0</v>
      </c>
      <c r="BV15" s="147" t="n">
        <f aca="false">10/60</f>
        <v>0.166666666666667</v>
      </c>
      <c r="BW15" s="147" t="n">
        <v>0.17</v>
      </c>
      <c r="BY15" s="147" t="n">
        <v>0</v>
      </c>
      <c r="BZ15" s="147" t="n">
        <v>0</v>
      </c>
    </row>
    <row r="16" customFormat="false" ht="15" hidden="false" customHeight="false" outlineLevel="0" collapsed="false">
      <c r="A16" s="226"/>
      <c r="B16" s="124" t="n">
        <v>42830</v>
      </c>
      <c r="C16" s="125" t="n">
        <v>81.8</v>
      </c>
      <c r="D16" s="151" t="n">
        <v>0.59</v>
      </c>
      <c r="E16" s="153" t="n">
        <v>94</v>
      </c>
      <c r="F16" s="153" t="n">
        <v>71</v>
      </c>
      <c r="G16" s="128" t="n">
        <v>0</v>
      </c>
      <c r="H16" s="128" t="n">
        <v>0</v>
      </c>
      <c r="I16" s="128" t="n">
        <v>0</v>
      </c>
      <c r="J16" s="128" t="n">
        <v>0</v>
      </c>
      <c r="K16" s="129" t="n">
        <v>0</v>
      </c>
      <c r="L16" s="129" t="n">
        <v>0</v>
      </c>
      <c r="M16" s="129" t="n">
        <v>0</v>
      </c>
      <c r="N16" s="129" t="n">
        <v>0</v>
      </c>
      <c r="O16" s="129" t="n">
        <v>0</v>
      </c>
      <c r="P16" s="129" t="n">
        <v>0</v>
      </c>
      <c r="Q16" s="130" t="n">
        <v>3574</v>
      </c>
      <c r="R16" s="131" t="n">
        <v>3473</v>
      </c>
      <c r="S16" s="131" t="n">
        <v>3473</v>
      </c>
      <c r="T16" s="132" t="n">
        <v>0</v>
      </c>
      <c r="U16" s="132" t="n">
        <v>0</v>
      </c>
      <c r="V16" s="127" t="n">
        <v>42</v>
      </c>
      <c r="W16" s="153" t="n">
        <v>1440</v>
      </c>
      <c r="X16" s="153" t="n">
        <v>43</v>
      </c>
      <c r="Y16" s="153" t="n">
        <v>1440</v>
      </c>
      <c r="Z16" s="153" t="n">
        <v>63</v>
      </c>
      <c r="AA16" s="153" t="n">
        <v>1440</v>
      </c>
      <c r="AB16" s="133" t="n">
        <f aca="false">U16-T16+AX16</f>
        <v>19</v>
      </c>
      <c r="AC16" s="134" t="n">
        <f aca="false">T16-S16</f>
        <v>-3473</v>
      </c>
      <c r="AD16" s="127" t="n">
        <v>0</v>
      </c>
      <c r="AE16" s="135" t="str">
        <f aca="false">IF(AD16&gt;0, U16/(AD16*24),"no data")</f>
        <v>no data</v>
      </c>
      <c r="AF16" s="136" t="n">
        <f aca="false">IF(Q16&gt;0,Q16/24,"no data")</f>
        <v>148.916666666667</v>
      </c>
      <c r="AG16" s="135" t="str">
        <f aca="false">IF(T16&gt;0,(T16/Q16),"no data")</f>
        <v>no data</v>
      </c>
      <c r="AH16" s="137" t="n">
        <f aca="false">(1440-((V16*W16)+(X16*Y16)+(Z16*AA16))/(V16+X16+Z16))/1440</f>
        <v>0</v>
      </c>
      <c r="AI16" s="138" t="str">
        <f aca="false">IF(T16&gt;0,(1440-((W16*V16+AR16*AS16)+(Y16*X16+AT16*AU16)+(Z16*AA16+AV16*AW16))/(V16+X16+Z16))/1440,"no data")</f>
        <v>no data</v>
      </c>
      <c r="AJ16" s="175" t="n">
        <v>0</v>
      </c>
      <c r="AK16" s="227" t="n">
        <v>0</v>
      </c>
      <c r="AL16" s="154" t="n">
        <f aca="false">AJ16*AK16</f>
        <v>0</v>
      </c>
      <c r="AM16" s="175" t="n">
        <v>0</v>
      </c>
      <c r="AN16" s="127" t="n">
        <v>0</v>
      </c>
      <c r="AO16" s="140" t="n">
        <f aca="false">AM16*AN16</f>
        <v>0</v>
      </c>
      <c r="AP16" s="141" t="str">
        <f aca="false">IF(T16&gt;0,((((AJ16*AK16)+(AM16*AN16))/(T16*1000))*1000000),"no data")</f>
        <v>no data</v>
      </c>
      <c r="AQ16" s="154" t="n">
        <f aca="false">R16/24</f>
        <v>144.708333333333</v>
      </c>
      <c r="AR16" s="127" t="n">
        <v>0</v>
      </c>
      <c r="AS16" s="144" t="n">
        <v>0</v>
      </c>
      <c r="AT16" s="144" t="n">
        <v>0</v>
      </c>
      <c r="AU16" s="127" t="n">
        <v>0</v>
      </c>
      <c r="AV16" s="144" t="n">
        <v>0</v>
      </c>
      <c r="AW16" s="127" t="n">
        <v>0</v>
      </c>
      <c r="AX16" s="127" t="n">
        <v>19</v>
      </c>
      <c r="AZ16" s="145" t="n">
        <v>0</v>
      </c>
      <c r="BA16" s="145" t="n">
        <v>0</v>
      </c>
      <c r="BB16" s="155" t="n">
        <v>0</v>
      </c>
      <c r="BC16" s="145" t="n">
        <f aca="false">BA16-AZ16</f>
        <v>0</v>
      </c>
      <c r="BD16" s="147" t="str">
        <f aca="false">AP16</f>
        <v>no data</v>
      </c>
      <c r="BE16" s="147" t="n">
        <f aca="false">BB16/24</f>
        <v>0</v>
      </c>
      <c r="BF16" s="148" t="n">
        <v>0</v>
      </c>
      <c r="BG16" s="149" t="n">
        <v>0</v>
      </c>
      <c r="BH16" s="147" t="n">
        <v>0</v>
      </c>
      <c r="BI16" s="145" t="n">
        <v>0</v>
      </c>
      <c r="BJ16" s="145" t="n">
        <v>0</v>
      </c>
      <c r="BK16" s="145" t="n">
        <v>0</v>
      </c>
      <c r="BL16" s="145" t="n">
        <v>981.6</v>
      </c>
      <c r="BM16" s="145" t="n">
        <v>50.05</v>
      </c>
      <c r="BN16" s="150" t="n">
        <v>0</v>
      </c>
      <c r="BO16" s="147" t="n">
        <v>0</v>
      </c>
      <c r="BP16" s="147" t="n">
        <v>0</v>
      </c>
      <c r="BQ16" s="114" t="n">
        <f aca="false">BP16-BO16</f>
        <v>0</v>
      </c>
      <c r="BR16" s="145" t="n">
        <v>0</v>
      </c>
      <c r="BS16" s="145" t="n">
        <v>0</v>
      </c>
      <c r="BT16" s="116" t="n">
        <f aca="false">BS16-BR16</f>
        <v>0</v>
      </c>
      <c r="BU16" s="145" t="n">
        <f aca="false">BF16+BG16</f>
        <v>0</v>
      </c>
      <c r="BV16" s="147" t="n">
        <v>0</v>
      </c>
      <c r="BW16" s="147" t="n">
        <v>0</v>
      </c>
      <c r="BY16" s="147" t="n">
        <v>0</v>
      </c>
      <c r="BZ16" s="147" t="n">
        <v>6</v>
      </c>
    </row>
    <row r="17" customFormat="false" ht="15" hidden="false" customHeight="false" outlineLevel="0" collapsed="false">
      <c r="A17" s="226"/>
      <c r="B17" s="124" t="n">
        <v>42831</v>
      </c>
      <c r="C17" s="125" t="n">
        <v>76</v>
      </c>
      <c r="D17" s="151" t="n">
        <v>0.56</v>
      </c>
      <c r="E17" s="127" t="n">
        <v>85</v>
      </c>
      <c r="F17" s="127" t="n">
        <v>67</v>
      </c>
      <c r="G17" s="127" t="n">
        <v>0</v>
      </c>
      <c r="H17" s="127" t="n">
        <v>0</v>
      </c>
      <c r="I17" s="127" t="n">
        <v>0</v>
      </c>
      <c r="J17" s="127" t="n">
        <v>0</v>
      </c>
      <c r="K17" s="129" t="n">
        <v>0</v>
      </c>
      <c r="L17" s="129" t="n">
        <v>0</v>
      </c>
      <c r="M17" s="129" t="n">
        <v>0</v>
      </c>
      <c r="N17" s="129" t="n">
        <v>0</v>
      </c>
      <c r="O17" s="129" t="n">
        <v>0</v>
      </c>
      <c r="P17" s="129" t="n">
        <v>0</v>
      </c>
      <c r="Q17" s="130" t="n">
        <v>3636</v>
      </c>
      <c r="R17" s="131" t="n">
        <v>3480</v>
      </c>
      <c r="S17" s="131" t="n">
        <v>3480</v>
      </c>
      <c r="T17" s="132" t="n">
        <v>0</v>
      </c>
      <c r="U17" s="132" t="n">
        <v>0</v>
      </c>
      <c r="V17" s="127" t="n">
        <v>43</v>
      </c>
      <c r="W17" s="127" t="n">
        <v>1440</v>
      </c>
      <c r="X17" s="127" t="n">
        <v>44</v>
      </c>
      <c r="Y17" s="127" t="n">
        <v>1440</v>
      </c>
      <c r="Z17" s="127" t="n">
        <v>63</v>
      </c>
      <c r="AA17" s="127" t="n">
        <v>1440</v>
      </c>
      <c r="AB17" s="133" t="n">
        <f aca="false">U17-T17+AX17</f>
        <v>13</v>
      </c>
      <c r="AC17" s="134" t="n">
        <f aca="false">T17-S17</f>
        <v>-3480</v>
      </c>
      <c r="AD17" s="127" t="n">
        <v>0</v>
      </c>
      <c r="AE17" s="135" t="str">
        <f aca="false">IF(AD17&gt;0, U17/(AD17*24),"no data")</f>
        <v>no data</v>
      </c>
      <c r="AF17" s="136" t="n">
        <f aca="false">IF(Q17&gt;0,Q17/24,"no data")</f>
        <v>151.5</v>
      </c>
      <c r="AG17" s="135" t="str">
        <f aca="false">IF(T17&gt;0,(T17/Q17),"no data")</f>
        <v>no data</v>
      </c>
      <c r="AH17" s="137" t="n">
        <f aca="false">(1440-((V17*W17)+(X17*Y17)+(Z17*AA17))/(V17+X17+Z17))/1440</f>
        <v>0</v>
      </c>
      <c r="AI17" s="138" t="str">
        <f aca="false">IF(T17&gt;0,(1440-((W17*V17+AR17*AS17)+(Y17*X17+AT17*AU17)+(Z17*AA17+AV17*AW17))/(V17+X17+Z17))/1440,"no data")</f>
        <v>no data</v>
      </c>
      <c r="AJ17" s="175" t="n">
        <v>0</v>
      </c>
      <c r="AK17" s="227" t="n">
        <v>0</v>
      </c>
      <c r="AL17" s="154" t="n">
        <f aca="false">AJ17*AK17</f>
        <v>0</v>
      </c>
      <c r="AM17" s="175" t="n">
        <v>0</v>
      </c>
      <c r="AN17" s="127" t="n">
        <v>0</v>
      </c>
      <c r="AO17" s="140" t="n">
        <f aca="false">AM17*AN17</f>
        <v>0</v>
      </c>
      <c r="AP17" s="141" t="str">
        <f aca="false">IF(T17&gt;0,((((AJ17*AK17)+(AM17*AN17))/(T17*1000))*1000000),"no data")</f>
        <v>no data</v>
      </c>
      <c r="AQ17" s="154" t="n">
        <f aca="false">R17/24</f>
        <v>145</v>
      </c>
      <c r="AR17" s="127" t="n">
        <v>0</v>
      </c>
      <c r="AS17" s="127" t="n">
        <v>0</v>
      </c>
      <c r="AT17" s="127" t="n">
        <v>0</v>
      </c>
      <c r="AU17" s="127" t="n">
        <v>0</v>
      </c>
      <c r="AV17" s="127" t="n">
        <v>0</v>
      </c>
      <c r="AW17" s="127" t="n">
        <v>0</v>
      </c>
      <c r="AX17" s="127" t="n">
        <v>13</v>
      </c>
      <c r="AZ17" s="145" t="n">
        <v>0</v>
      </c>
      <c r="BA17" s="145" t="n">
        <v>0</v>
      </c>
      <c r="BB17" s="145" t="n">
        <v>0</v>
      </c>
      <c r="BC17" s="145" t="n">
        <f aca="false">BA17-AZ17</f>
        <v>0</v>
      </c>
      <c r="BD17" s="147" t="str">
        <f aca="false">AP17</f>
        <v>no data</v>
      </c>
      <c r="BE17" s="147" t="n">
        <f aca="false">BB17/24</f>
        <v>0</v>
      </c>
      <c r="BF17" s="148" t="n">
        <v>0</v>
      </c>
      <c r="BG17" s="149" t="n">
        <v>0</v>
      </c>
      <c r="BH17" s="147" t="n">
        <v>0</v>
      </c>
      <c r="BI17" s="145" t="n">
        <v>0</v>
      </c>
      <c r="BJ17" s="145" t="n">
        <v>0</v>
      </c>
      <c r="BK17" s="145" t="n">
        <v>0</v>
      </c>
      <c r="BL17" s="145" t="n">
        <v>982.7</v>
      </c>
      <c r="BM17" s="145" t="n">
        <v>50.04</v>
      </c>
      <c r="BN17" s="150" t="n">
        <v>0</v>
      </c>
      <c r="BO17" s="147" t="n">
        <v>0</v>
      </c>
      <c r="BP17" s="147" t="n">
        <v>0</v>
      </c>
      <c r="BQ17" s="114" t="n">
        <f aca="false">BP17-BO17</f>
        <v>0</v>
      </c>
      <c r="BR17" s="145" t="n">
        <v>0</v>
      </c>
      <c r="BS17" s="145" t="n">
        <v>0</v>
      </c>
      <c r="BT17" s="116" t="n">
        <f aca="false">BS17-BR17</f>
        <v>0</v>
      </c>
      <c r="BU17" s="145" t="n">
        <f aca="false">BF17+BG17</f>
        <v>0</v>
      </c>
      <c r="BV17" s="147" t="n">
        <v>0</v>
      </c>
      <c r="BW17" s="147" t="n">
        <v>0</v>
      </c>
      <c r="BY17" s="147" t="n">
        <v>0</v>
      </c>
      <c r="BZ17" s="147" t="n">
        <v>0</v>
      </c>
    </row>
    <row r="18" customFormat="false" ht="15" hidden="false" customHeight="false" outlineLevel="0" collapsed="false">
      <c r="A18" s="226"/>
      <c r="B18" s="124" t="n">
        <v>42832</v>
      </c>
      <c r="C18" s="125" t="n">
        <v>73</v>
      </c>
      <c r="D18" s="151" t="n">
        <v>0.48</v>
      </c>
      <c r="E18" s="127" t="n">
        <v>85</v>
      </c>
      <c r="F18" s="127" t="n">
        <v>61</v>
      </c>
      <c r="G18" s="127" t="n">
        <v>0</v>
      </c>
      <c r="H18" s="127" t="n">
        <v>0</v>
      </c>
      <c r="I18" s="127" t="n">
        <v>0</v>
      </c>
      <c r="J18" s="127" t="n">
        <v>0</v>
      </c>
      <c r="K18" s="129" t="n">
        <v>0</v>
      </c>
      <c r="L18" s="129" t="n">
        <v>0</v>
      </c>
      <c r="M18" s="129" t="n">
        <v>0</v>
      </c>
      <c r="N18" s="129" t="n">
        <v>0</v>
      </c>
      <c r="O18" s="129" t="n">
        <v>0</v>
      </c>
      <c r="P18" s="129" t="n">
        <v>0</v>
      </c>
      <c r="Q18" s="130" t="n">
        <v>3648</v>
      </c>
      <c r="R18" s="131" t="n">
        <v>3487</v>
      </c>
      <c r="S18" s="131" t="n">
        <v>3487</v>
      </c>
      <c r="T18" s="132" t="n">
        <v>0</v>
      </c>
      <c r="U18" s="132" t="n">
        <v>0</v>
      </c>
      <c r="V18" s="127" t="n">
        <v>43</v>
      </c>
      <c r="W18" s="127" t="n">
        <v>1440</v>
      </c>
      <c r="X18" s="127" t="n">
        <v>44</v>
      </c>
      <c r="Y18" s="127" t="n">
        <v>1440</v>
      </c>
      <c r="Z18" s="127" t="n">
        <v>63</v>
      </c>
      <c r="AA18" s="127" t="n">
        <v>1440</v>
      </c>
      <c r="AB18" s="133" t="n">
        <v>12</v>
      </c>
      <c r="AC18" s="134" t="n">
        <f aca="false">T18-S18</f>
        <v>-3487</v>
      </c>
      <c r="AD18" s="127" t="n">
        <v>0</v>
      </c>
      <c r="AE18" s="135" t="str">
        <f aca="false">IF(AD18&gt;0, U18/(AD18*24),"no data")</f>
        <v>no data</v>
      </c>
      <c r="AF18" s="136" t="n">
        <f aca="false">IF(Q18&gt;0,Q18/24,"no data")</f>
        <v>152</v>
      </c>
      <c r="AG18" s="135" t="str">
        <f aca="false">IF(T18&gt;0,(T18/Q18),"no data")</f>
        <v>no data</v>
      </c>
      <c r="AH18" s="137" t="n">
        <f aca="false">(1440-((V18*W18)+(X18*Y18)+(Z18*AA18))/(V18+X18+Z18))/1440</f>
        <v>0</v>
      </c>
      <c r="AI18" s="138" t="str">
        <f aca="false">IF(T18&gt;0,(1440-((W18*V18+AR18*AS18)+(Y18*X18+AT18*AU18)+(Z18*AA18+AV18*AW18))/(V18+X18+Z18))/1440,"no data")</f>
        <v>no data</v>
      </c>
      <c r="AJ18" s="175" t="n">
        <v>0</v>
      </c>
      <c r="AK18" s="227" t="n">
        <v>0</v>
      </c>
      <c r="AL18" s="154" t="n">
        <f aca="false">AJ18*AK18</f>
        <v>0</v>
      </c>
      <c r="AM18" s="175" t="n">
        <v>0</v>
      </c>
      <c r="AN18" s="127" t="n">
        <v>0</v>
      </c>
      <c r="AO18" s="140" t="n">
        <f aca="false">AM18*AN18</f>
        <v>0</v>
      </c>
      <c r="AP18" s="141" t="str">
        <f aca="false">IF(T18&gt;0,((((AJ18*AK18)+(AM18*AN18))/(T18*1000))*1000000),"no data")</f>
        <v>no data</v>
      </c>
      <c r="AQ18" s="154" t="n">
        <f aca="false">R18/24</f>
        <v>145.291666666667</v>
      </c>
      <c r="AR18" s="127" t="n">
        <v>0</v>
      </c>
      <c r="AS18" s="127" t="n">
        <v>0</v>
      </c>
      <c r="AT18" s="127" t="n">
        <v>0</v>
      </c>
      <c r="AU18" s="127" t="n">
        <v>0</v>
      </c>
      <c r="AV18" s="127" t="n">
        <v>0</v>
      </c>
      <c r="AW18" s="127" t="n">
        <v>0</v>
      </c>
      <c r="AX18" s="127" t="n">
        <v>12</v>
      </c>
      <c r="AZ18" s="145" t="n">
        <v>0</v>
      </c>
      <c r="BA18" s="145" t="n">
        <v>0</v>
      </c>
      <c r="BB18" s="145" t="n">
        <v>0</v>
      </c>
      <c r="BC18" s="145" t="n">
        <f aca="false">BA18-AZ18</f>
        <v>0</v>
      </c>
      <c r="BD18" s="147" t="str">
        <f aca="false">AP18</f>
        <v>no data</v>
      </c>
      <c r="BE18" s="147" t="n">
        <f aca="false">BB18/24</f>
        <v>0</v>
      </c>
      <c r="BF18" s="148" t="n">
        <v>0</v>
      </c>
      <c r="BG18" s="149" t="n">
        <v>0</v>
      </c>
      <c r="BH18" s="147" t="n">
        <v>0</v>
      </c>
      <c r="BI18" s="145" t="n">
        <v>0</v>
      </c>
      <c r="BJ18" s="145" t="n">
        <v>0</v>
      </c>
      <c r="BK18" s="145" t="n">
        <v>0</v>
      </c>
      <c r="BL18" s="145" t="n">
        <v>988.5</v>
      </c>
      <c r="BM18" s="145" t="n">
        <v>50.03</v>
      </c>
      <c r="BN18" s="150" t="n">
        <v>0</v>
      </c>
      <c r="BO18" s="147" t="n">
        <v>0</v>
      </c>
      <c r="BP18" s="147" t="n">
        <v>0</v>
      </c>
      <c r="BQ18" s="114" t="n">
        <f aca="false">BP18-BO18</f>
        <v>0</v>
      </c>
      <c r="BR18" s="145" t="n">
        <v>0</v>
      </c>
      <c r="BS18" s="145" t="n">
        <v>0</v>
      </c>
      <c r="BT18" s="116" t="n">
        <f aca="false">BS18-BR18</f>
        <v>0</v>
      </c>
      <c r="BU18" s="145" t="n">
        <f aca="false">BF18+BG18</f>
        <v>0</v>
      </c>
      <c r="BV18" s="147" t="n">
        <v>0</v>
      </c>
      <c r="BW18" s="147" t="n">
        <v>0</v>
      </c>
      <c r="BY18" s="147" t="n">
        <v>0</v>
      </c>
      <c r="BZ18" s="147" t="n">
        <v>0</v>
      </c>
    </row>
    <row r="19" customFormat="false" ht="15" hidden="false" customHeight="false" outlineLevel="0" collapsed="false">
      <c r="A19" s="226"/>
      <c r="B19" s="124" t="n">
        <v>42833</v>
      </c>
      <c r="C19" s="125" t="n">
        <v>75.2</v>
      </c>
      <c r="D19" s="151" t="n">
        <v>0.474</v>
      </c>
      <c r="E19" s="127" t="n">
        <v>88</v>
      </c>
      <c r="F19" s="127" t="n">
        <v>61</v>
      </c>
      <c r="G19" s="127" t="n">
        <v>0</v>
      </c>
      <c r="H19" s="127" t="n">
        <v>0</v>
      </c>
      <c r="I19" s="127" t="n">
        <v>0</v>
      </c>
      <c r="J19" s="127" t="n">
        <v>0</v>
      </c>
      <c r="K19" s="127" t="n">
        <v>0</v>
      </c>
      <c r="L19" s="127" t="n">
        <v>0</v>
      </c>
      <c r="M19" s="156" t="n">
        <v>0</v>
      </c>
      <c r="N19" s="156" t="n">
        <v>0</v>
      </c>
      <c r="O19" s="156" t="n">
        <v>0</v>
      </c>
      <c r="P19" s="156" t="n">
        <v>0</v>
      </c>
      <c r="Q19" s="130" t="n">
        <v>3635</v>
      </c>
      <c r="R19" s="131" t="n">
        <v>3491</v>
      </c>
      <c r="S19" s="131" t="n">
        <v>3491</v>
      </c>
      <c r="T19" s="132" t="n">
        <v>0</v>
      </c>
      <c r="U19" s="132" t="n">
        <v>0</v>
      </c>
      <c r="V19" s="127" t="n">
        <v>43</v>
      </c>
      <c r="W19" s="127" t="n">
        <v>1440</v>
      </c>
      <c r="X19" s="127" t="n">
        <v>44</v>
      </c>
      <c r="Y19" s="127" t="n">
        <v>1440</v>
      </c>
      <c r="Z19" s="127" t="n">
        <v>63</v>
      </c>
      <c r="AA19" s="127" t="n">
        <v>1440</v>
      </c>
      <c r="AB19" s="133" t="n">
        <v>13</v>
      </c>
      <c r="AC19" s="134" t="n">
        <f aca="false">T19-S19</f>
        <v>-3491</v>
      </c>
      <c r="AD19" s="127" t="n">
        <v>0</v>
      </c>
      <c r="AE19" s="135" t="str">
        <f aca="false">IF(AD19&gt;0, U19/(AD19*24),"no data")</f>
        <v>no data</v>
      </c>
      <c r="AF19" s="136" t="n">
        <f aca="false">IF(Q19&gt;0,Q19/24,"no data")</f>
        <v>151.458333333333</v>
      </c>
      <c r="AG19" s="135" t="str">
        <f aca="false">IF(T19&gt;0,(T19/Q19),"no data")</f>
        <v>no data</v>
      </c>
      <c r="AH19" s="137" t="n">
        <f aca="false">(1440-((V19*W19)+(X19*Y19)+(Z19*AA19))/(V19+X19+Z19))/1440</f>
        <v>0</v>
      </c>
      <c r="AI19" s="138" t="str">
        <f aca="false">IF(T19&gt;0,(1440-((W19*V19+AR19*AS19)+(Y19*X19+AT19*AU19)+(Z19*AA19+AV19*AW19))/(V19+X19+Z19))/1440,"no data")</f>
        <v>no data</v>
      </c>
      <c r="AJ19" s="175" t="n">
        <v>0</v>
      </c>
      <c r="AK19" s="227" t="n">
        <v>0</v>
      </c>
      <c r="AL19" s="154" t="n">
        <f aca="false">AJ19*AK19</f>
        <v>0</v>
      </c>
      <c r="AM19" s="175" t="n">
        <v>0</v>
      </c>
      <c r="AN19" s="127" t="n">
        <v>0</v>
      </c>
      <c r="AO19" s="140" t="n">
        <f aca="false">AM19*AN19</f>
        <v>0</v>
      </c>
      <c r="AP19" s="141" t="str">
        <f aca="false">IF(T19&gt;0,((((AJ19*AK19)+(AM19*AN19))/(T19*1000))*1000000),"no data")</f>
        <v>no data</v>
      </c>
      <c r="AQ19" s="154" t="n">
        <f aca="false">R19/24</f>
        <v>145.458333333333</v>
      </c>
      <c r="AR19" s="127" t="n">
        <v>0</v>
      </c>
      <c r="AS19" s="127" t="n">
        <v>0</v>
      </c>
      <c r="AT19" s="127" t="n">
        <v>0</v>
      </c>
      <c r="AU19" s="127" t="n">
        <v>0</v>
      </c>
      <c r="AV19" s="144" t="n">
        <v>0</v>
      </c>
      <c r="AW19" s="127" t="n">
        <v>0</v>
      </c>
      <c r="AX19" s="127" t="n">
        <v>13</v>
      </c>
      <c r="AZ19" s="145" t="n">
        <v>0</v>
      </c>
      <c r="BA19" s="145" t="n">
        <v>0</v>
      </c>
      <c r="BB19" s="145" t="n">
        <v>0</v>
      </c>
      <c r="BC19" s="145" t="n">
        <f aca="false">BA19-AZ19</f>
        <v>0</v>
      </c>
      <c r="BD19" s="147" t="str">
        <f aca="false">AP19</f>
        <v>no data</v>
      </c>
      <c r="BE19" s="147" t="n">
        <f aca="false">BB19/24</f>
        <v>0</v>
      </c>
      <c r="BF19" s="148" t="n">
        <v>0</v>
      </c>
      <c r="BG19" s="149" t="n">
        <v>0</v>
      </c>
      <c r="BH19" s="147" t="n">
        <v>0</v>
      </c>
      <c r="BI19" s="145" t="n">
        <v>0</v>
      </c>
      <c r="BJ19" s="145" t="n">
        <v>0</v>
      </c>
      <c r="BK19" s="145" t="n">
        <v>0</v>
      </c>
      <c r="BL19" s="145" t="n">
        <v>993.92</v>
      </c>
      <c r="BM19" s="145" t="n">
        <v>50.03</v>
      </c>
      <c r="BN19" s="150" t="n">
        <v>0</v>
      </c>
      <c r="BO19" s="147" t="n">
        <v>0</v>
      </c>
      <c r="BP19" s="147" t="n">
        <v>0</v>
      </c>
      <c r="BQ19" s="114" t="n">
        <f aca="false">BP19-BO19</f>
        <v>0</v>
      </c>
      <c r="BR19" s="145" t="n">
        <v>0</v>
      </c>
      <c r="BS19" s="145" t="n">
        <v>0</v>
      </c>
      <c r="BT19" s="116" t="n">
        <f aca="false">BS19-BR19</f>
        <v>0</v>
      </c>
      <c r="BU19" s="145" t="n">
        <f aca="false">BF19+BG19</f>
        <v>0</v>
      </c>
      <c r="BV19" s="147" t="n">
        <v>0</v>
      </c>
      <c r="BW19" s="147" t="n">
        <v>0</v>
      </c>
      <c r="BY19" s="147" t="n">
        <v>0</v>
      </c>
      <c r="BZ19" s="147" t="n">
        <v>0</v>
      </c>
    </row>
    <row r="20" customFormat="false" ht="12.75" hidden="false" customHeight="true" outlineLevel="0" collapsed="false">
      <c r="A20" s="226" t="s">
        <v>101</v>
      </c>
      <c r="B20" s="85" t="n">
        <v>42834</v>
      </c>
      <c r="C20" s="86" t="n">
        <v>77.6</v>
      </c>
      <c r="D20" s="87" t="n">
        <v>0.414</v>
      </c>
      <c r="E20" s="88" t="n">
        <v>92</v>
      </c>
      <c r="F20" s="88" t="n">
        <v>64</v>
      </c>
      <c r="G20" s="88" t="n">
        <v>0</v>
      </c>
      <c r="H20" s="88" t="n">
        <v>0</v>
      </c>
      <c r="I20" s="88" t="n">
        <v>0</v>
      </c>
      <c r="J20" s="88" t="n">
        <v>0</v>
      </c>
      <c r="K20" s="88" t="n">
        <v>0</v>
      </c>
      <c r="L20" s="88" t="n">
        <v>0</v>
      </c>
      <c r="M20" s="90" t="n">
        <v>0</v>
      </c>
      <c r="N20" s="90" t="n">
        <v>0</v>
      </c>
      <c r="O20" s="90" t="n">
        <v>0</v>
      </c>
      <c r="P20" s="90" t="n">
        <v>0</v>
      </c>
      <c r="Q20" s="157" t="n">
        <v>3612</v>
      </c>
      <c r="R20" s="91" t="n">
        <v>3492</v>
      </c>
      <c r="S20" s="91" t="n">
        <v>3492</v>
      </c>
      <c r="T20" s="158" t="n">
        <v>0</v>
      </c>
      <c r="U20" s="92" t="n">
        <v>0</v>
      </c>
      <c r="V20" s="88" t="n">
        <v>43</v>
      </c>
      <c r="W20" s="88" t="n">
        <v>1440</v>
      </c>
      <c r="X20" s="88" t="n">
        <v>44</v>
      </c>
      <c r="Y20" s="88" t="n">
        <v>1440</v>
      </c>
      <c r="Z20" s="88" t="n">
        <v>63</v>
      </c>
      <c r="AA20" s="88" t="n">
        <v>1440</v>
      </c>
      <c r="AB20" s="93" t="n">
        <v>13</v>
      </c>
      <c r="AC20" s="94" t="n">
        <f aca="false">T20-S20</f>
        <v>-3492</v>
      </c>
      <c r="AD20" s="88" t="n">
        <v>0</v>
      </c>
      <c r="AE20" s="95" t="str">
        <f aca="false">IF(AD20&gt;0, U20/(AD20*24),"no data")</f>
        <v>no data</v>
      </c>
      <c r="AF20" s="96" t="n">
        <f aca="false">IF(Q20&gt;0,Q20/24,"no data")</f>
        <v>150.5</v>
      </c>
      <c r="AG20" s="95" t="str">
        <f aca="false">IF(T20&gt;0,(T20/Q20),"no data")</f>
        <v>no data</v>
      </c>
      <c r="AH20" s="97" t="n">
        <f aca="false">(1440-((V20*W20)+(X20*Y20)+(Z20*AA20))/(V20+X20+Z20))/1440</f>
        <v>0</v>
      </c>
      <c r="AI20" s="98" t="str">
        <f aca="false">IF(T20&gt;0,(1440-((W20*V20+AR20*AS20)+(Y20*X20+AT20*AU20)+(Z20*AA20+AV20*AW20))/(V20+X20+Z20))/1440,"no data")</f>
        <v>no data</v>
      </c>
      <c r="AJ20" s="110" t="n">
        <v>0</v>
      </c>
      <c r="AK20" s="230" t="n">
        <v>0</v>
      </c>
      <c r="AL20" s="101" t="n">
        <f aca="false">AJ20*AK20</f>
        <v>0</v>
      </c>
      <c r="AM20" s="110" t="n">
        <v>0</v>
      </c>
      <c r="AN20" s="88" t="n">
        <v>0</v>
      </c>
      <c r="AO20" s="103" t="n">
        <f aca="false">AM20*AN20</f>
        <v>0</v>
      </c>
      <c r="AP20" s="104" t="str">
        <f aca="false">IF(T20&gt;0,((((AJ20*AK20)+(AM20*AN20))/(T20*1000))*1000000),"no data")</f>
        <v>no data</v>
      </c>
      <c r="AQ20" s="101" t="n">
        <f aca="false">R20/24</f>
        <v>145.5</v>
      </c>
      <c r="AR20" s="88" t="n">
        <v>0</v>
      </c>
      <c r="AS20" s="106" t="n">
        <v>0</v>
      </c>
      <c r="AT20" s="106" t="n">
        <v>0</v>
      </c>
      <c r="AU20" s="88" t="n">
        <v>0</v>
      </c>
      <c r="AV20" s="106" t="n">
        <v>0</v>
      </c>
      <c r="AW20" s="88" t="n">
        <v>0</v>
      </c>
      <c r="AX20" s="88" t="n">
        <v>13</v>
      </c>
      <c r="AZ20" s="107" t="n">
        <v>0</v>
      </c>
      <c r="BA20" s="107" t="n">
        <v>0</v>
      </c>
      <c r="BB20" s="107" t="n">
        <v>0</v>
      </c>
      <c r="BC20" s="107" t="n">
        <f aca="false">BA20-AZ20</f>
        <v>0</v>
      </c>
      <c r="BD20" s="107" t="str">
        <f aca="false">AP20</f>
        <v>no data</v>
      </c>
      <c r="BE20" s="159" t="n">
        <f aca="false">BB20/24</f>
        <v>0</v>
      </c>
      <c r="BF20" s="160" t="n">
        <v>0</v>
      </c>
      <c r="BG20" s="161" t="n">
        <v>0</v>
      </c>
      <c r="BH20" s="108" t="n">
        <v>0</v>
      </c>
      <c r="BI20" s="107" t="n">
        <v>0</v>
      </c>
      <c r="BJ20" s="107" t="n">
        <v>0</v>
      </c>
      <c r="BK20" s="107" t="n">
        <v>0</v>
      </c>
      <c r="BL20" s="107" t="n">
        <v>994.1</v>
      </c>
      <c r="BM20" s="107" t="n">
        <v>50.05</v>
      </c>
      <c r="BN20" s="122" t="n">
        <v>0</v>
      </c>
      <c r="BO20" s="108" t="n">
        <v>0</v>
      </c>
      <c r="BP20" s="108" t="n">
        <v>0</v>
      </c>
      <c r="BQ20" s="114" t="n">
        <f aca="false">BP20-BO20</f>
        <v>0</v>
      </c>
      <c r="BR20" s="107" t="n">
        <v>0</v>
      </c>
      <c r="BS20" s="107" t="n">
        <v>0</v>
      </c>
      <c r="BT20" s="116" t="n">
        <f aca="false">BS20-BR20</f>
        <v>0</v>
      </c>
      <c r="BU20" s="107" t="n">
        <f aca="false">BF20+BG20</f>
        <v>0</v>
      </c>
      <c r="BV20" s="108" t="n">
        <v>0</v>
      </c>
      <c r="BW20" s="108" t="n">
        <v>0</v>
      </c>
      <c r="BY20" s="108" t="n">
        <v>0</v>
      </c>
      <c r="BZ20" s="108" t="n">
        <v>0</v>
      </c>
    </row>
    <row r="21" customFormat="false" ht="15" hidden="false" customHeight="false" outlineLevel="0" collapsed="false">
      <c r="A21" s="226"/>
      <c r="B21" s="85" t="n">
        <v>42835</v>
      </c>
      <c r="C21" s="86" t="n">
        <v>81.4</v>
      </c>
      <c r="D21" s="87" t="n">
        <v>0.375</v>
      </c>
      <c r="E21" s="88" t="n">
        <v>97</v>
      </c>
      <c r="F21" s="88" t="n">
        <v>67</v>
      </c>
      <c r="G21" s="88" t="n">
        <v>11</v>
      </c>
      <c r="H21" s="88" t="n">
        <v>4</v>
      </c>
      <c r="I21" s="88" t="n">
        <v>11</v>
      </c>
      <c r="J21" s="88" t="n">
        <v>10</v>
      </c>
      <c r="K21" s="90" t="n">
        <v>0</v>
      </c>
      <c r="L21" s="90" t="n">
        <v>0</v>
      </c>
      <c r="M21" s="90" t="n">
        <v>0</v>
      </c>
      <c r="N21" s="90" t="n">
        <v>0</v>
      </c>
      <c r="O21" s="90" t="n">
        <v>10</v>
      </c>
      <c r="P21" s="90" t="n">
        <v>30</v>
      </c>
      <c r="Q21" s="157" t="n">
        <v>3581</v>
      </c>
      <c r="R21" s="91" t="n">
        <v>3462</v>
      </c>
      <c r="S21" s="91" t="n">
        <v>3462</v>
      </c>
      <c r="T21" s="158" t="n">
        <v>1593</v>
      </c>
      <c r="U21" s="92" t="n">
        <v>1650</v>
      </c>
      <c r="V21" s="88" t="n">
        <v>43</v>
      </c>
      <c r="W21" s="88" t="n">
        <v>741</v>
      </c>
      <c r="X21" s="88" t="n">
        <v>44</v>
      </c>
      <c r="Y21" s="88" t="n">
        <v>635</v>
      </c>
      <c r="Z21" s="88" t="n">
        <v>60</v>
      </c>
      <c r="AA21" s="88" t="n">
        <v>762</v>
      </c>
      <c r="AB21" s="93" t="n">
        <f aca="false">U21-T21+AX21</f>
        <v>63</v>
      </c>
      <c r="AC21" s="94" t="n">
        <f aca="false">T21-S21</f>
        <v>-1869</v>
      </c>
      <c r="AD21" s="88" t="n">
        <v>149</v>
      </c>
      <c r="AE21" s="95" t="n">
        <f aca="false">IF(AD21&gt;0, U21/(AD21*24),"no data")</f>
        <v>0.461409395973154</v>
      </c>
      <c r="AF21" s="96" t="n">
        <f aca="false">IF(Q21&gt;0,Q21/24,"no data")</f>
        <v>149.208333333333</v>
      </c>
      <c r="AG21" s="95" t="n">
        <f aca="false">IF(T21&gt;0,(T21/Q21),"no data")</f>
        <v>0.444847807874895</v>
      </c>
      <c r="AH21" s="97" t="n">
        <f aca="false">(1440-((V21*W21)+(X21*Y21)+(Z21*AA21))/(V21+X21+Z21))/1440</f>
        <v>0.501497543461829</v>
      </c>
      <c r="AI21" s="98" t="n">
        <f aca="false">IF(T21&gt;0,(1440-((W21*V21+AR21*AS21)+(Y21*X21+AT21*AU21)+(Z21*AA21+AV21*AW21))/(V21+X21+Z21))/1440,"no data")</f>
        <v>0.477064436885865</v>
      </c>
      <c r="AJ21" s="110" t="n">
        <v>4.3</v>
      </c>
      <c r="AK21" s="230" t="n">
        <v>162.46</v>
      </c>
      <c r="AL21" s="101" t="n">
        <f aca="false">AJ21*AK21</f>
        <v>698.578</v>
      </c>
      <c r="AM21" s="110" t="n">
        <v>14.452</v>
      </c>
      <c r="AN21" s="88" t="n">
        <v>957.573</v>
      </c>
      <c r="AO21" s="103" t="n">
        <f aca="false">AM21*AN21</f>
        <v>13838.844996</v>
      </c>
      <c r="AP21" s="104" t="n">
        <f aca="false">IF(T21&gt;0,((((AJ21*AK21)+(AM21*AN21))/(T21*1000))*1000000),"no data")</f>
        <v>9125.81481230383</v>
      </c>
      <c r="AQ21" s="101" t="n">
        <f aca="false">R21/24</f>
        <v>144.25</v>
      </c>
      <c r="AR21" s="88" t="n">
        <v>27</v>
      </c>
      <c r="AS21" s="106" t="n">
        <v>35</v>
      </c>
      <c r="AT21" s="106" t="n">
        <v>21</v>
      </c>
      <c r="AU21" s="88" t="n">
        <v>135</v>
      </c>
      <c r="AV21" s="106" t="n">
        <v>29</v>
      </c>
      <c r="AW21" s="88" t="n">
        <v>48</v>
      </c>
      <c r="AX21" s="88" t="n">
        <v>6</v>
      </c>
      <c r="AZ21" s="107" t="n">
        <v>486</v>
      </c>
      <c r="BA21" s="107" t="n">
        <v>546</v>
      </c>
      <c r="BB21" s="107" t="n">
        <v>618</v>
      </c>
      <c r="BC21" s="107" t="n">
        <f aca="false">BA21-AZ21</f>
        <v>60</v>
      </c>
      <c r="BD21" s="107" t="n">
        <f aca="false">AP21</f>
        <v>9125.81481230383</v>
      </c>
      <c r="BE21" s="159" t="n">
        <f aca="false">BB21/24</f>
        <v>25.75</v>
      </c>
      <c r="BF21" s="109" t="n">
        <v>1.084</v>
      </c>
      <c r="BG21" s="110" t="n">
        <v>0.467</v>
      </c>
      <c r="BH21" s="111" t="n">
        <v>29.5</v>
      </c>
      <c r="BI21" s="112" t="n">
        <v>25.5</v>
      </c>
      <c r="BJ21" s="112" t="n">
        <v>21.2</v>
      </c>
      <c r="BK21" s="112" t="n">
        <v>25.2</v>
      </c>
      <c r="BL21" s="112" t="n">
        <v>991.3</v>
      </c>
      <c r="BM21" s="111" t="n">
        <v>50.06</v>
      </c>
      <c r="BN21" s="113" t="n">
        <v>0.9265</v>
      </c>
      <c r="BO21" s="108" t="n">
        <v>91.5</v>
      </c>
      <c r="BP21" s="108" t="n">
        <v>85.9</v>
      </c>
      <c r="BQ21" s="114" t="n">
        <f aca="false">BP21-BO21</f>
        <v>-5.59999999999999</v>
      </c>
      <c r="BR21" s="107" t="n">
        <v>12220</v>
      </c>
      <c r="BS21" s="107" t="n">
        <v>12132</v>
      </c>
      <c r="BT21" s="116" t="n">
        <f aca="false">BS21-BR21</f>
        <v>-88</v>
      </c>
      <c r="BU21" s="107" t="n">
        <f aca="false">BF21+BG21</f>
        <v>1.551</v>
      </c>
      <c r="BV21" s="108" t="n">
        <v>11</v>
      </c>
      <c r="BW21" s="108" t="n">
        <v>10.83</v>
      </c>
      <c r="BX21" s="5"/>
      <c r="BY21" s="108" t="n">
        <v>9.97</v>
      </c>
      <c r="BZ21" s="108" t="n">
        <v>0</v>
      </c>
    </row>
    <row r="22" customFormat="false" ht="15" hidden="false" customHeight="false" outlineLevel="0" collapsed="false">
      <c r="A22" s="226"/>
      <c r="B22" s="85" t="n">
        <v>42836</v>
      </c>
      <c r="C22" s="86" t="n">
        <v>85.7</v>
      </c>
      <c r="D22" s="87" t="n">
        <v>0.348</v>
      </c>
      <c r="E22" s="88" t="n">
        <v>101</v>
      </c>
      <c r="F22" s="88" t="n">
        <v>70</v>
      </c>
      <c r="G22" s="88" t="n">
        <v>24</v>
      </c>
      <c r="H22" s="88" t="n">
        <v>0</v>
      </c>
      <c r="I22" s="88" t="n">
        <v>24</v>
      </c>
      <c r="J22" s="88" t="n">
        <v>0</v>
      </c>
      <c r="K22" s="90" t="n">
        <v>0</v>
      </c>
      <c r="L22" s="90" t="n">
        <v>0</v>
      </c>
      <c r="M22" s="90" t="n">
        <v>0</v>
      </c>
      <c r="N22" s="90" t="n">
        <v>0</v>
      </c>
      <c r="O22" s="90" t="n">
        <v>24</v>
      </c>
      <c r="P22" s="90" t="n">
        <v>0</v>
      </c>
      <c r="Q22" s="157" t="n">
        <v>3536</v>
      </c>
      <c r="R22" s="91" t="n">
        <v>3460</v>
      </c>
      <c r="S22" s="91" t="n">
        <v>3460</v>
      </c>
      <c r="T22" s="158" t="n">
        <v>3397</v>
      </c>
      <c r="U22" s="92" t="n">
        <v>3507</v>
      </c>
      <c r="V22" s="88" t="n">
        <v>43</v>
      </c>
      <c r="W22" s="88" t="n">
        <v>0</v>
      </c>
      <c r="X22" s="88" t="n">
        <v>44</v>
      </c>
      <c r="Y22" s="88" t="n">
        <v>0</v>
      </c>
      <c r="Z22" s="88" t="n">
        <v>58</v>
      </c>
      <c r="AA22" s="88" t="n">
        <v>0</v>
      </c>
      <c r="AB22" s="93" t="n">
        <f aca="false">U22-T22+AX22</f>
        <v>110</v>
      </c>
      <c r="AC22" s="94" t="n">
        <f aca="false">T22-S22</f>
        <v>-63</v>
      </c>
      <c r="AD22" s="88" t="n">
        <v>151</v>
      </c>
      <c r="AE22" s="95" t="n">
        <f aca="false">IF(AD22&gt;0, U22/(AD22*24),"no data")</f>
        <v>0.96771523178808</v>
      </c>
      <c r="AF22" s="96" t="n">
        <f aca="false">IF(Q22&gt;0,Q22/24,"no data")</f>
        <v>147.333333333333</v>
      </c>
      <c r="AG22" s="95" t="n">
        <f aca="false">IF(T22&gt;0,(T22/Q22),"no data")</f>
        <v>0.960690045248869</v>
      </c>
      <c r="AH22" s="97" t="n">
        <f aca="false">(1440-((V22*W22)+(X22*Y22)+(Z22*AA22))/(V22+X22+Z22))/1440</f>
        <v>1</v>
      </c>
      <c r="AI22" s="98" t="n">
        <f aca="false">IF(T22&gt;0,(1440-((W22*V22+AR22*AS22)+(Y22*X22+AT22*AU22)+(Z22*AA22+AV22*AW22))/(V22+X22+Z22))/1440,"no data")</f>
        <v>1</v>
      </c>
      <c r="AJ22" s="110" t="n">
        <v>8.889</v>
      </c>
      <c r="AK22" s="230" t="n">
        <v>154.45</v>
      </c>
      <c r="AL22" s="101" t="n">
        <f aca="false">AJ22*AK22</f>
        <v>1372.90605</v>
      </c>
      <c r="AM22" s="110" t="n">
        <v>29.401</v>
      </c>
      <c r="AN22" s="88" t="n">
        <v>959</v>
      </c>
      <c r="AO22" s="103" t="n">
        <f aca="false">AM22*AN22</f>
        <v>28195.559</v>
      </c>
      <c r="AP22" s="104" t="n">
        <f aca="false">IF(T22&gt;0,((((AJ22*AK22)+(AM22*AN22))/(T22*1000))*1000000),"no data")</f>
        <v>8704.28762143068</v>
      </c>
      <c r="AQ22" s="101" t="n">
        <f aca="false">R22/24</f>
        <v>144.166666666667</v>
      </c>
      <c r="AR22" s="88" t="n">
        <v>0</v>
      </c>
      <c r="AS22" s="106" t="n">
        <v>0</v>
      </c>
      <c r="AT22" s="106" t="n">
        <v>0</v>
      </c>
      <c r="AU22" s="88" t="n">
        <v>0</v>
      </c>
      <c r="AV22" s="106" t="n">
        <v>0</v>
      </c>
      <c r="AW22" s="88" t="n">
        <v>0</v>
      </c>
      <c r="AX22" s="88" t="n">
        <v>0</v>
      </c>
      <c r="AZ22" s="107" t="n">
        <v>1041</v>
      </c>
      <c r="BA22" s="107" t="n">
        <v>1064</v>
      </c>
      <c r="BB22" s="107" t="n">
        <v>1402</v>
      </c>
      <c r="BC22" s="107" t="n">
        <f aca="false">BA22-AZ22</f>
        <v>23</v>
      </c>
      <c r="BD22" s="107" t="n">
        <f aca="false">AP22</f>
        <v>8704.28762143068</v>
      </c>
      <c r="BE22" s="159" t="n">
        <f aca="false">BB22/24</f>
        <v>58.4166666666667</v>
      </c>
      <c r="BF22" s="109" t="n">
        <v>2.173</v>
      </c>
      <c r="BG22" s="110" t="n">
        <v>1.638</v>
      </c>
      <c r="BH22" s="111" t="n">
        <v>29.7</v>
      </c>
      <c r="BI22" s="112" t="n">
        <v>26.73</v>
      </c>
      <c r="BJ22" s="112" t="n">
        <v>22.07</v>
      </c>
      <c r="BK22" s="112" t="n">
        <v>24.7</v>
      </c>
      <c r="BL22" s="163" t="n">
        <v>989.33</v>
      </c>
      <c r="BM22" s="111" t="n">
        <v>50.04</v>
      </c>
      <c r="BN22" s="113" t="n">
        <v>0.9287</v>
      </c>
      <c r="BO22" s="108" t="n">
        <v>91.95</v>
      </c>
      <c r="BP22" s="108" t="n">
        <v>86.01</v>
      </c>
      <c r="BQ22" s="114" t="n">
        <f aca="false">BP22-BO22</f>
        <v>-5.94</v>
      </c>
      <c r="BR22" s="107" t="n">
        <v>12338</v>
      </c>
      <c r="BS22" s="107" t="n">
        <v>12155</v>
      </c>
      <c r="BT22" s="116" t="n">
        <f aca="false">BS22-BR22</f>
        <v>-183</v>
      </c>
      <c r="BU22" s="107" t="n">
        <f aca="false">BF22+BG22</f>
        <v>3.811</v>
      </c>
      <c r="BV22" s="108" t="n">
        <v>24</v>
      </c>
      <c r="BW22" s="108" t="n">
        <v>23.05</v>
      </c>
      <c r="BX22" s="5"/>
      <c r="BY22" s="108" t="n">
        <v>24</v>
      </c>
      <c r="BZ22" s="108" t="n">
        <v>2.75</v>
      </c>
    </row>
    <row r="23" customFormat="false" ht="15" hidden="false" customHeight="false" outlineLevel="0" collapsed="false">
      <c r="A23" s="226"/>
      <c r="B23" s="85" t="n">
        <v>42837</v>
      </c>
      <c r="C23" s="86" t="n">
        <v>88.9</v>
      </c>
      <c r="D23" s="87" t="n">
        <v>0.345</v>
      </c>
      <c r="E23" s="88" t="n">
        <v>105</v>
      </c>
      <c r="F23" s="88" t="n">
        <v>72</v>
      </c>
      <c r="G23" s="88" t="n">
        <v>24</v>
      </c>
      <c r="H23" s="88" t="n">
        <v>0</v>
      </c>
      <c r="I23" s="88" t="n">
        <v>24</v>
      </c>
      <c r="J23" s="88" t="n">
        <v>0</v>
      </c>
      <c r="K23" s="90" t="n">
        <v>0</v>
      </c>
      <c r="L23" s="90" t="n">
        <v>0</v>
      </c>
      <c r="M23" s="90" t="n">
        <v>0</v>
      </c>
      <c r="N23" s="90" t="n">
        <v>0</v>
      </c>
      <c r="O23" s="90" t="n">
        <v>23</v>
      </c>
      <c r="P23" s="90" t="n">
        <v>0</v>
      </c>
      <c r="Q23" s="164" t="n">
        <v>3506</v>
      </c>
      <c r="R23" s="91" t="n">
        <v>3423</v>
      </c>
      <c r="S23" s="91" t="n">
        <v>3423</v>
      </c>
      <c r="T23" s="158" t="n">
        <v>3384</v>
      </c>
      <c r="U23" s="92" t="n">
        <v>3497</v>
      </c>
      <c r="V23" s="88" t="n">
        <v>43</v>
      </c>
      <c r="W23" s="88" t="n">
        <v>0</v>
      </c>
      <c r="X23" s="88" t="n">
        <v>44</v>
      </c>
      <c r="Y23" s="88" t="n">
        <v>0</v>
      </c>
      <c r="Z23" s="88" t="n">
        <v>59</v>
      </c>
      <c r="AA23" s="88" t="n">
        <v>0</v>
      </c>
      <c r="AB23" s="93" t="n">
        <f aca="false">U23-T23+AX23</f>
        <v>113</v>
      </c>
      <c r="AC23" s="94" t="n">
        <f aca="false">T23-S23</f>
        <v>-39</v>
      </c>
      <c r="AD23" s="88" t="n">
        <v>153</v>
      </c>
      <c r="AE23" s="95" t="n">
        <f aca="false">IF(AD23&gt;0, U23/(AD23*24),"no data")</f>
        <v>0.952342047930283</v>
      </c>
      <c r="AF23" s="96" t="n">
        <f aca="false">IF(Q23&gt;0,Q23/24,"no data")</f>
        <v>146.083333333333</v>
      </c>
      <c r="AG23" s="95" t="n">
        <f aca="false">IF(T23&gt;0,(T23/Q23),"no data")</f>
        <v>0.965202509982886</v>
      </c>
      <c r="AH23" s="97" t="n">
        <f aca="false">(1440-((V23*W23)+(X23*Y23)+(Z23*AA23))/(V23+X23+Z23))/1440</f>
        <v>1</v>
      </c>
      <c r="AI23" s="98" t="n">
        <f aca="false">IF(T23&gt;0,(1440-((W23*V23+AR23*AS23)+(Y23*X23+AT23*AU23)+(Z23*AA23+AV23*AW23))/(V23+X23+Z23))/1440,"no data")</f>
        <v>0.996004566210046</v>
      </c>
      <c r="AJ23" s="110" t="n">
        <v>8.849</v>
      </c>
      <c r="AK23" s="230" t="n">
        <v>155.35</v>
      </c>
      <c r="AL23" s="101" t="n">
        <f aca="false">AJ23*AK23</f>
        <v>1374.69215</v>
      </c>
      <c r="AM23" s="110" t="n">
        <v>29.402</v>
      </c>
      <c r="AN23" s="88" t="n">
        <v>960</v>
      </c>
      <c r="AO23" s="103" t="n">
        <f aca="false">AM23*AN23</f>
        <v>28225.92</v>
      </c>
      <c r="AP23" s="104" t="n">
        <f aca="false">IF(T23&gt;0,((((AJ23*AK23)+(AM23*AN23))/(T23*1000))*1000000),"no data")</f>
        <v>8747.22581264775</v>
      </c>
      <c r="AQ23" s="101" t="n">
        <f aca="false">R23/24</f>
        <v>142.625</v>
      </c>
      <c r="AR23" s="88" t="n">
        <v>0</v>
      </c>
      <c r="AS23" s="106" t="n">
        <v>0</v>
      </c>
      <c r="AT23" s="106" t="n">
        <v>0</v>
      </c>
      <c r="AU23" s="88" t="n">
        <v>0</v>
      </c>
      <c r="AV23" s="106" t="n">
        <v>14</v>
      </c>
      <c r="AW23" s="88" t="n">
        <v>60</v>
      </c>
      <c r="AX23" s="88" t="n">
        <v>0</v>
      </c>
      <c r="AZ23" s="107" t="n">
        <v>1025</v>
      </c>
      <c r="BA23" s="107" t="n">
        <v>1053</v>
      </c>
      <c r="BB23" s="107" t="n">
        <v>1419</v>
      </c>
      <c r="BC23" s="107" t="n">
        <f aca="false">BA23-AZ23</f>
        <v>28</v>
      </c>
      <c r="BD23" s="107" t="n">
        <f aca="false">AP23</f>
        <v>8747.22581264775</v>
      </c>
      <c r="BE23" s="159" t="n">
        <f aca="false">BB23/24</f>
        <v>59.125</v>
      </c>
      <c r="BF23" s="109" t="n">
        <v>2.059</v>
      </c>
      <c r="BG23" s="110" t="n">
        <v>2.067</v>
      </c>
      <c r="BH23" s="111" t="n">
        <v>29.33</v>
      </c>
      <c r="BI23" s="112" t="n">
        <v>26.98</v>
      </c>
      <c r="BJ23" s="112" t="n">
        <v>22.37</v>
      </c>
      <c r="BK23" s="112" t="n">
        <v>24.25</v>
      </c>
      <c r="BL23" s="112" t="n">
        <v>987.9</v>
      </c>
      <c r="BM23" s="111" t="n">
        <v>49.98</v>
      </c>
      <c r="BN23" s="113" t="n">
        <v>0.9293</v>
      </c>
      <c r="BO23" s="108" t="n">
        <v>91.71</v>
      </c>
      <c r="BP23" s="108" t="n">
        <v>85.98</v>
      </c>
      <c r="BQ23" s="114" t="n">
        <f aca="false">BP23-BO23</f>
        <v>-5.72999999999999</v>
      </c>
      <c r="BR23" s="107" t="n">
        <v>12744</v>
      </c>
      <c r="BS23" s="107" t="n">
        <v>12551</v>
      </c>
      <c r="BT23" s="116" t="n">
        <f aca="false">BS23-BR23</f>
        <v>-193</v>
      </c>
      <c r="BU23" s="107" t="n">
        <f aca="false">BF23+BG23</f>
        <v>4.126</v>
      </c>
      <c r="BV23" s="108" t="n">
        <v>24</v>
      </c>
      <c r="BW23" s="108" t="n">
        <v>24</v>
      </c>
      <c r="BY23" s="108" t="n">
        <v>24</v>
      </c>
      <c r="BZ23" s="108" t="n">
        <v>6.95</v>
      </c>
    </row>
    <row r="24" customFormat="false" ht="15" hidden="false" customHeight="false" outlineLevel="0" collapsed="false">
      <c r="A24" s="226"/>
      <c r="B24" s="85" t="n">
        <v>42838</v>
      </c>
      <c r="C24" s="86" t="n">
        <v>90.2</v>
      </c>
      <c r="D24" s="87" t="n">
        <v>0.336</v>
      </c>
      <c r="E24" s="89" t="n">
        <v>108</v>
      </c>
      <c r="F24" s="89" t="n">
        <v>76</v>
      </c>
      <c r="G24" s="89" t="n">
        <v>24</v>
      </c>
      <c r="H24" s="89" t="n">
        <v>0</v>
      </c>
      <c r="I24" s="89" t="n">
        <v>24</v>
      </c>
      <c r="J24" s="89" t="n">
        <v>0</v>
      </c>
      <c r="K24" s="89" t="n">
        <v>0</v>
      </c>
      <c r="L24" s="89" t="n">
        <v>0</v>
      </c>
      <c r="M24" s="89" t="n">
        <v>0</v>
      </c>
      <c r="N24" s="89" t="n">
        <v>0</v>
      </c>
      <c r="O24" s="89" t="n">
        <v>0</v>
      </c>
      <c r="P24" s="89" t="n">
        <v>0</v>
      </c>
      <c r="Q24" s="164" t="n">
        <v>3495</v>
      </c>
      <c r="R24" s="91" t="n">
        <v>3158</v>
      </c>
      <c r="S24" s="94" t="n">
        <v>3158</v>
      </c>
      <c r="T24" s="165" t="n">
        <v>3105</v>
      </c>
      <c r="U24" s="165" t="n">
        <v>3203</v>
      </c>
      <c r="V24" s="89" t="n">
        <v>42</v>
      </c>
      <c r="W24" s="89" t="n">
        <v>0</v>
      </c>
      <c r="X24" s="89" t="n">
        <v>43</v>
      </c>
      <c r="Y24" s="89" t="n">
        <v>0</v>
      </c>
      <c r="Z24" s="89" t="n">
        <v>60</v>
      </c>
      <c r="AA24" s="89" t="n">
        <v>0</v>
      </c>
      <c r="AB24" s="93" t="n">
        <f aca="false">U24-T24+AX24</f>
        <v>98</v>
      </c>
      <c r="AC24" s="94" t="n">
        <f aca="false">T24-S24</f>
        <v>-53</v>
      </c>
      <c r="AD24" s="89" t="n">
        <v>137</v>
      </c>
      <c r="AE24" s="95" t="n">
        <f aca="false">IF(AD24&gt;0, U24/(AD24*24),"no data")</f>
        <v>0.974148418491484</v>
      </c>
      <c r="AF24" s="96" t="n">
        <f aca="false">IF(Q24&gt;0,Q24/24,"no data")</f>
        <v>145.625</v>
      </c>
      <c r="AG24" s="95" t="n">
        <f aca="false">IF(T24&gt;0,(T24/Q24),"no data")</f>
        <v>0.888412017167382</v>
      </c>
      <c r="AH24" s="97" t="n">
        <f aca="false">(1440-((V24*W24)+(X24*Y24)+(Z24*AA24))/(V24+X24+Z24))/1440</f>
        <v>1</v>
      </c>
      <c r="AI24" s="98" t="n">
        <f aca="false">IF(T24&gt;0,(1440-((W24*V24+AR24*AS24)+(Y24*X24+AT24*AU24)+(Z24*AA24+AV24*AW24))/(V24+X24+Z24))/1440,"no data")</f>
        <v>0.910344827586207</v>
      </c>
      <c r="AJ24" s="110" t="n">
        <v>8.913</v>
      </c>
      <c r="AK24" s="230" t="n">
        <v>153.86</v>
      </c>
      <c r="AL24" s="101" t="n">
        <f aca="false">AJ24*AK24</f>
        <v>1371.35418</v>
      </c>
      <c r="AM24" s="110" t="n">
        <v>27.021</v>
      </c>
      <c r="AN24" s="88" t="n">
        <v>956</v>
      </c>
      <c r="AO24" s="103" t="n">
        <f aca="false">AM24*AN24</f>
        <v>25832.076</v>
      </c>
      <c r="AP24" s="104" t="n">
        <f aca="false">IF(T24&gt;0,((((AJ24*AK24)+(AM24*AN24))/(T24*1000))*1000000),"no data")</f>
        <v>8761.16914009662</v>
      </c>
      <c r="AQ24" s="168" t="n">
        <f aca="false">R24/24</f>
        <v>131.583333333333</v>
      </c>
      <c r="AR24" s="89" t="n">
        <v>0</v>
      </c>
      <c r="AS24" s="89" t="n">
        <v>0</v>
      </c>
      <c r="AT24" s="89" t="n">
        <v>0</v>
      </c>
      <c r="AU24" s="89" t="n">
        <v>0</v>
      </c>
      <c r="AV24" s="89" t="n">
        <v>13</v>
      </c>
      <c r="AW24" s="89" t="n">
        <v>1440</v>
      </c>
      <c r="AX24" s="89" t="n">
        <v>0</v>
      </c>
      <c r="AZ24" s="89" t="n">
        <v>1017</v>
      </c>
      <c r="BA24" s="89" t="n">
        <v>1044</v>
      </c>
      <c r="BB24" s="89" t="n">
        <v>1142</v>
      </c>
      <c r="BC24" s="107" t="n">
        <f aca="false">BA24-AZ24</f>
        <v>27</v>
      </c>
      <c r="BD24" s="107" t="n">
        <f aca="false">AP24</f>
        <v>8761.16914009662</v>
      </c>
      <c r="BE24" s="159" t="n">
        <f aca="false">BB24/24</f>
        <v>47.5833333333333</v>
      </c>
      <c r="BF24" s="166" t="n">
        <v>0.632</v>
      </c>
      <c r="BG24" s="166" t="n">
        <v>0.531</v>
      </c>
      <c r="BH24" s="167" t="n">
        <v>29.18</v>
      </c>
      <c r="BI24" s="167" t="n">
        <v>26.89</v>
      </c>
      <c r="BJ24" s="167" t="n">
        <v>22.17</v>
      </c>
      <c r="BK24" s="167" t="n">
        <v>24.38</v>
      </c>
      <c r="BL24" s="168" t="n">
        <v>987.1</v>
      </c>
      <c r="BM24" s="168" t="n">
        <v>49.95</v>
      </c>
      <c r="BN24" s="169" t="n">
        <v>0.9289</v>
      </c>
      <c r="BO24" s="108" t="n">
        <v>91.65</v>
      </c>
      <c r="BP24" s="108" t="n">
        <v>85.97</v>
      </c>
      <c r="BQ24" s="114" t="n">
        <f aca="false">BP24-BO24</f>
        <v>-5.68000000000001</v>
      </c>
      <c r="BR24" s="115" t="n">
        <v>12795</v>
      </c>
      <c r="BS24" s="115" t="n">
        <v>12580</v>
      </c>
      <c r="BT24" s="116" t="n">
        <f aca="false">BS24-BR24</f>
        <v>-215</v>
      </c>
      <c r="BU24" s="107" t="n">
        <f aca="false">BF24+BG24</f>
        <v>1.163</v>
      </c>
      <c r="BV24" s="168" t="n">
        <v>24</v>
      </c>
      <c r="BW24" s="168" t="n">
        <v>24</v>
      </c>
      <c r="BY24" s="168" t="n">
        <v>24</v>
      </c>
      <c r="BZ24" s="168" t="n">
        <v>6.73</v>
      </c>
    </row>
    <row r="25" customFormat="false" ht="15" hidden="false" customHeight="false" outlineLevel="0" collapsed="false">
      <c r="A25" s="226"/>
      <c r="B25" s="85" t="n">
        <v>42839</v>
      </c>
      <c r="C25" s="86" t="n">
        <v>90.66</v>
      </c>
      <c r="D25" s="87" t="n">
        <v>0.3513</v>
      </c>
      <c r="E25" s="170" t="n">
        <v>106</v>
      </c>
      <c r="F25" s="170" t="n">
        <v>76</v>
      </c>
      <c r="G25" s="88" t="n">
        <v>24</v>
      </c>
      <c r="H25" s="88" t="n">
        <v>0</v>
      </c>
      <c r="I25" s="88" t="n">
        <v>24</v>
      </c>
      <c r="J25" s="88" t="n">
        <v>0</v>
      </c>
      <c r="K25" s="90" t="n">
        <v>0</v>
      </c>
      <c r="L25" s="90" t="n">
        <v>0</v>
      </c>
      <c r="M25" s="90" t="n">
        <v>0</v>
      </c>
      <c r="N25" s="90" t="n">
        <v>0</v>
      </c>
      <c r="O25" s="90" t="n">
        <v>0</v>
      </c>
      <c r="P25" s="90" t="n">
        <v>0</v>
      </c>
      <c r="Q25" s="164" t="n">
        <v>3488</v>
      </c>
      <c r="R25" s="91" t="n">
        <v>3150</v>
      </c>
      <c r="S25" s="171" t="n">
        <v>3150</v>
      </c>
      <c r="T25" s="92" t="n">
        <v>3087</v>
      </c>
      <c r="U25" s="92" t="n">
        <v>3187</v>
      </c>
      <c r="V25" s="88" t="n">
        <v>42</v>
      </c>
      <c r="W25" s="88" t="n">
        <v>0</v>
      </c>
      <c r="X25" s="88" t="n">
        <v>43</v>
      </c>
      <c r="Y25" s="88" t="n">
        <v>0</v>
      </c>
      <c r="Z25" s="88" t="n">
        <v>60</v>
      </c>
      <c r="AA25" s="88" t="n">
        <v>0</v>
      </c>
      <c r="AB25" s="93" t="n">
        <f aca="false">U25-T25+AX25</f>
        <v>100</v>
      </c>
      <c r="AC25" s="94" t="n">
        <f aca="false">T25-S25</f>
        <v>-63</v>
      </c>
      <c r="AD25" s="89" t="n">
        <v>137</v>
      </c>
      <c r="AE25" s="95" t="n">
        <f aca="false">IF(AD25&gt;0, U25/(AD25*24),"no data")</f>
        <v>0.969282238442822</v>
      </c>
      <c r="AF25" s="96" t="n">
        <f aca="false">IF(Q25&gt;0,Q25/24,"no data")</f>
        <v>145.333333333333</v>
      </c>
      <c r="AG25" s="95" t="n">
        <f aca="false">IF(T25&gt;0,(T25/Q25),"no data")</f>
        <v>0.885034403669725</v>
      </c>
      <c r="AH25" s="97" t="n">
        <f aca="false">(1440-((V25*W25)+(X25*Y25)+(Z25*AA25))/(V25+X25+Z25))/1440</f>
        <v>1</v>
      </c>
      <c r="AI25" s="98" t="n">
        <f aca="false">IF(T25&gt;0,(1440-((W25*V25+AR25*AS25)+(Y25*X25+AT25*AU25)+(Z25*AA25+AV25*AW25))/(V25+X25+Z25))/1440,"no data")</f>
        <v>0.910344827586207</v>
      </c>
      <c r="AJ25" s="110" t="n">
        <v>8.84</v>
      </c>
      <c r="AK25" s="230" t="n">
        <v>154.66</v>
      </c>
      <c r="AL25" s="101" t="n">
        <f aca="false">AJ25*AK25</f>
        <v>1367.1944</v>
      </c>
      <c r="AM25" s="110" t="n">
        <v>26.789</v>
      </c>
      <c r="AN25" s="88" t="n">
        <v>954</v>
      </c>
      <c r="AO25" s="103" t="n">
        <f aca="false">AM25*AN25</f>
        <v>25556.706</v>
      </c>
      <c r="AP25" s="104" t="n">
        <f aca="false">IF(T25&gt;0,((((AJ25*AK25)+(AM25*AN25))/(T25*1000))*1000000),"no data")</f>
        <v>8721.70404923874</v>
      </c>
      <c r="AQ25" s="101" t="n">
        <f aca="false">R25/24</f>
        <v>131.25</v>
      </c>
      <c r="AR25" s="88" t="n">
        <v>0</v>
      </c>
      <c r="AS25" s="106" t="n">
        <v>0</v>
      </c>
      <c r="AT25" s="106" t="n">
        <v>0</v>
      </c>
      <c r="AU25" s="88" t="n">
        <v>0</v>
      </c>
      <c r="AV25" s="106" t="n">
        <v>13</v>
      </c>
      <c r="AW25" s="88" t="n">
        <v>1440</v>
      </c>
      <c r="AX25" s="88" t="n">
        <v>0</v>
      </c>
      <c r="AZ25" s="107" t="n">
        <v>1014</v>
      </c>
      <c r="BA25" s="107" t="n">
        <v>1036</v>
      </c>
      <c r="BB25" s="107" t="n">
        <v>1137</v>
      </c>
      <c r="BC25" s="107" t="n">
        <f aca="false">BA25-AZ25</f>
        <v>22</v>
      </c>
      <c r="BD25" s="107" t="n">
        <f aca="false">AP25</f>
        <v>8721.70404923874</v>
      </c>
      <c r="BE25" s="159" t="n">
        <f aca="false">BB25/24</f>
        <v>47.375</v>
      </c>
      <c r="BF25" s="109" t="n">
        <v>0.629</v>
      </c>
      <c r="BG25" s="110" t="n">
        <v>0.522</v>
      </c>
      <c r="BH25" s="111" t="n">
        <v>29.13</v>
      </c>
      <c r="BI25" s="112" t="n">
        <v>26.74</v>
      </c>
      <c r="BJ25" s="112" t="n">
        <v>21.9</v>
      </c>
      <c r="BK25" s="112" t="n">
        <v>24.22</v>
      </c>
      <c r="BL25" s="112" t="n">
        <v>984.79</v>
      </c>
      <c r="BM25" s="111" t="n">
        <v>49.95</v>
      </c>
      <c r="BN25" s="113" t="n">
        <v>0.928</v>
      </c>
      <c r="BO25" s="108" t="n">
        <v>91.93</v>
      </c>
      <c r="BP25" s="108" t="n">
        <v>85.91</v>
      </c>
      <c r="BQ25" s="114" t="n">
        <f aca="false">BP25-BO25</f>
        <v>-6.02000000000001</v>
      </c>
      <c r="BR25" s="115" t="n">
        <v>12771</v>
      </c>
      <c r="BS25" s="115" t="n">
        <v>12563</v>
      </c>
      <c r="BT25" s="116" t="n">
        <f aca="false">BS25-BR25</f>
        <v>-208</v>
      </c>
      <c r="BU25" s="107" t="n">
        <f aca="false">BF25+BG25</f>
        <v>1.151</v>
      </c>
      <c r="BV25" s="108" t="n">
        <v>24</v>
      </c>
      <c r="BW25" s="108" t="n">
        <v>24</v>
      </c>
      <c r="BY25" s="108" t="n">
        <v>24</v>
      </c>
      <c r="BZ25" s="108" t="n">
        <v>8.1</v>
      </c>
    </row>
    <row r="26" customFormat="false" ht="15" hidden="false" customHeight="false" outlineLevel="0" collapsed="false">
      <c r="A26" s="226"/>
      <c r="B26" s="85" t="n">
        <v>42840</v>
      </c>
      <c r="C26" s="86" t="n">
        <v>92.9</v>
      </c>
      <c r="D26" s="87" t="n">
        <v>0.344</v>
      </c>
      <c r="E26" s="89" t="n">
        <v>108</v>
      </c>
      <c r="F26" s="89" t="n">
        <v>78</v>
      </c>
      <c r="G26" s="88" t="n">
        <v>24</v>
      </c>
      <c r="H26" s="88" t="n">
        <v>0</v>
      </c>
      <c r="I26" s="88" t="n">
        <v>24</v>
      </c>
      <c r="J26" s="88" t="n">
        <v>0</v>
      </c>
      <c r="K26" s="90" t="n">
        <v>0</v>
      </c>
      <c r="L26" s="90" t="n">
        <v>0</v>
      </c>
      <c r="M26" s="90" t="n">
        <v>0</v>
      </c>
      <c r="N26" s="90" t="n">
        <v>0</v>
      </c>
      <c r="O26" s="90" t="n">
        <v>0</v>
      </c>
      <c r="P26" s="90" t="n">
        <v>0</v>
      </c>
      <c r="Q26" s="164" t="n">
        <v>3472</v>
      </c>
      <c r="R26" s="91" t="n">
        <v>3132</v>
      </c>
      <c r="S26" s="91" t="n">
        <v>3132</v>
      </c>
      <c r="T26" s="92" t="n">
        <v>3066</v>
      </c>
      <c r="U26" s="92" t="n">
        <v>3165</v>
      </c>
      <c r="V26" s="88" t="n">
        <v>42</v>
      </c>
      <c r="W26" s="89" t="n">
        <v>0</v>
      </c>
      <c r="X26" s="89" t="n">
        <v>43</v>
      </c>
      <c r="Y26" s="89" t="n">
        <v>0</v>
      </c>
      <c r="Z26" s="89" t="n">
        <v>60</v>
      </c>
      <c r="AA26" s="89" t="n">
        <v>0</v>
      </c>
      <c r="AB26" s="93" t="n">
        <f aca="false">U26-T26+AX26</f>
        <v>99</v>
      </c>
      <c r="AC26" s="94" t="n">
        <f aca="false">T26-S26</f>
        <v>-66</v>
      </c>
      <c r="AD26" s="89" t="n">
        <v>135</v>
      </c>
      <c r="AE26" s="95" t="n">
        <f aca="false">IF(AD26&gt;0, U26/(AD26*24),"no data")</f>
        <v>0.976851851851852</v>
      </c>
      <c r="AF26" s="96" t="n">
        <f aca="false">IF(Q26&gt;0,Q26/24,"no data")</f>
        <v>144.666666666667</v>
      </c>
      <c r="AG26" s="95" t="n">
        <f aca="false">IF(T26&gt;0,(T26/Q26),"no data")</f>
        <v>0.883064516129032</v>
      </c>
      <c r="AH26" s="97" t="n">
        <f aca="false">(1440-((V26*W26)+(X26*Y26)+(Z26*AA26))/(V26+X26+Z26))/1440</f>
        <v>1</v>
      </c>
      <c r="AI26" s="98" t="n">
        <f aca="false">IF(T26&gt;0,(1440-((W26*V26+AR26*AS26)+(Y26*X26+AT26*AU26)+(Z26*AA26+AV26*AW26))/(V26+X26+Z26))/1440,"no data")</f>
        <v>0.910344827586207</v>
      </c>
      <c r="AJ26" s="110" t="n">
        <v>8.85</v>
      </c>
      <c r="AK26" s="230" t="n">
        <v>154.57</v>
      </c>
      <c r="AL26" s="101" t="n">
        <f aca="false">AJ26*AK26</f>
        <v>1367.9445</v>
      </c>
      <c r="AM26" s="110" t="n">
        <v>26.94</v>
      </c>
      <c r="AN26" s="88" t="n">
        <v>940</v>
      </c>
      <c r="AO26" s="103" t="n">
        <f aca="false">AM26*AN26</f>
        <v>25323.6</v>
      </c>
      <c r="AP26" s="104" t="n">
        <f aca="false">IF(T26&gt;0,((((AJ26*AK26)+(AM26*AN26))/(T26*1000))*1000000),"no data")</f>
        <v>8705.65704500979</v>
      </c>
      <c r="AQ26" s="101" t="n">
        <f aca="false">R26/24</f>
        <v>130.5</v>
      </c>
      <c r="AR26" s="88" t="n">
        <v>0</v>
      </c>
      <c r="AS26" s="106" t="n">
        <v>0</v>
      </c>
      <c r="AT26" s="106" t="n">
        <v>0</v>
      </c>
      <c r="AU26" s="88" t="n">
        <v>0</v>
      </c>
      <c r="AV26" s="106" t="n">
        <v>13</v>
      </c>
      <c r="AW26" s="88" t="n">
        <v>1440</v>
      </c>
      <c r="AX26" s="88" t="n">
        <v>0</v>
      </c>
      <c r="AZ26" s="107" t="n">
        <v>1004</v>
      </c>
      <c r="BA26" s="107" t="n">
        <v>1028</v>
      </c>
      <c r="BB26" s="107" t="n">
        <v>1133</v>
      </c>
      <c r="BC26" s="107" t="n">
        <f aca="false">BA26-AZ26</f>
        <v>24</v>
      </c>
      <c r="BD26" s="107" t="n">
        <f aca="false">AP26</f>
        <v>8705.65704500979</v>
      </c>
      <c r="BE26" s="159" t="n">
        <f aca="false">BB26/24</f>
        <v>47.2083333333333</v>
      </c>
      <c r="BF26" s="109" t="n">
        <v>0.602</v>
      </c>
      <c r="BG26" s="110" t="n">
        <v>0.543</v>
      </c>
      <c r="BH26" s="111" t="n">
        <v>28.9</v>
      </c>
      <c r="BI26" s="112" t="n">
        <v>27.09</v>
      </c>
      <c r="BJ26" s="112" t="n">
        <v>22.33</v>
      </c>
      <c r="BK26" s="112" t="n">
        <v>24.1</v>
      </c>
      <c r="BL26" s="112" t="n">
        <v>983.6</v>
      </c>
      <c r="BM26" s="111" t="n">
        <v>49.95</v>
      </c>
      <c r="BN26" s="113" t="n">
        <v>0.9288</v>
      </c>
      <c r="BO26" s="108" t="n">
        <v>91.85</v>
      </c>
      <c r="BP26" s="108" t="n">
        <v>85.85</v>
      </c>
      <c r="BQ26" s="114" t="n">
        <f aca="false">BP26-BO26</f>
        <v>-6</v>
      </c>
      <c r="BR26" s="115" t="n">
        <v>13060</v>
      </c>
      <c r="BS26" s="115" t="n">
        <v>12837</v>
      </c>
      <c r="BT26" s="116" t="n">
        <f aca="false">BS26-BR26</f>
        <v>-223</v>
      </c>
      <c r="BU26" s="107" t="n">
        <f aca="false">BF26+BG26</f>
        <v>1.145</v>
      </c>
      <c r="BV26" s="108" t="n">
        <v>23</v>
      </c>
      <c r="BW26" s="108" t="n">
        <v>23</v>
      </c>
      <c r="BY26" s="108" t="n">
        <v>24</v>
      </c>
      <c r="BZ26" s="108" t="n">
        <v>7.37</v>
      </c>
    </row>
    <row r="27" customFormat="false" ht="12.75" hidden="false" customHeight="true" outlineLevel="0" collapsed="false">
      <c r="A27" s="226" t="s">
        <v>102</v>
      </c>
      <c r="B27" s="124" t="n">
        <v>42841</v>
      </c>
      <c r="C27" s="125" t="n">
        <v>94.55</v>
      </c>
      <c r="D27" s="151" t="n">
        <v>0.3408</v>
      </c>
      <c r="E27" s="128" t="n">
        <v>110</v>
      </c>
      <c r="F27" s="128" t="n">
        <v>79</v>
      </c>
      <c r="G27" s="128" t="n">
        <v>24</v>
      </c>
      <c r="H27" s="128" t="n">
        <v>0</v>
      </c>
      <c r="I27" s="128" t="n">
        <v>24</v>
      </c>
      <c r="J27" s="128" t="n">
        <v>0</v>
      </c>
      <c r="K27" s="172" t="n">
        <v>0</v>
      </c>
      <c r="L27" s="172" t="n">
        <v>0</v>
      </c>
      <c r="M27" s="172" t="n">
        <v>0</v>
      </c>
      <c r="N27" s="172" t="n">
        <v>0</v>
      </c>
      <c r="O27" s="172" t="n">
        <v>0</v>
      </c>
      <c r="P27" s="172" t="n">
        <v>0</v>
      </c>
      <c r="Q27" s="173" t="n">
        <v>3455</v>
      </c>
      <c r="R27" s="131" t="n">
        <v>3007</v>
      </c>
      <c r="S27" s="131" t="n">
        <v>3007</v>
      </c>
      <c r="T27" s="132" t="n">
        <v>2944</v>
      </c>
      <c r="U27" s="132" t="n">
        <v>3042</v>
      </c>
      <c r="V27" s="128" t="n">
        <v>41</v>
      </c>
      <c r="W27" s="128" t="n">
        <v>0</v>
      </c>
      <c r="X27" s="128" t="n">
        <v>43</v>
      </c>
      <c r="Y27" s="128" t="n">
        <v>0</v>
      </c>
      <c r="Z27" s="128" t="n">
        <v>60</v>
      </c>
      <c r="AA27" s="128" t="n">
        <v>0</v>
      </c>
      <c r="AB27" s="133" t="n">
        <f aca="false">U27-T27+AX27</f>
        <v>98</v>
      </c>
      <c r="AC27" s="134" t="n">
        <f aca="false">T27-S27</f>
        <v>-63</v>
      </c>
      <c r="AD27" s="128" t="n">
        <v>132</v>
      </c>
      <c r="AE27" s="135" t="n">
        <f aca="false">IF(AD27&gt;0, U27/(AD27*24),"no data")</f>
        <v>0.960227272727273</v>
      </c>
      <c r="AF27" s="136" t="n">
        <f aca="false">IF(Q27&gt;0,Q27/24,"no data")</f>
        <v>143.958333333333</v>
      </c>
      <c r="AG27" s="135" t="n">
        <f aca="false">IF(T27&gt;0,(T27/Q27),"no data")</f>
        <v>0.852098408104197</v>
      </c>
      <c r="AH27" s="137" t="n">
        <f aca="false">(1440-((V27*W27)+(X27*Y27)+(Z27*AA27))/(V27+X27+Z27))/1440</f>
        <v>1</v>
      </c>
      <c r="AI27" s="138" t="n">
        <f aca="false">IF(T27&gt;0,(1440-((W27*V27+AR27*AS27)+(Y27*X27+AT27*AU27)+(Z27*AA27+AV27*AW27))/(V27+X27+Z27))/1440,"no data")</f>
        <v>0.881944444444444</v>
      </c>
      <c r="AJ27" s="175" t="n">
        <v>8.896</v>
      </c>
      <c r="AK27" s="227" t="n">
        <v>157.51</v>
      </c>
      <c r="AL27" s="154" t="n">
        <f aca="false">AJ27*AK27</f>
        <v>1401.20896</v>
      </c>
      <c r="AM27" s="175" t="n">
        <v>25.684</v>
      </c>
      <c r="AN27" s="127" t="n">
        <v>940</v>
      </c>
      <c r="AO27" s="140" t="n">
        <f aca="false">AM27*AN27</f>
        <v>24142.96</v>
      </c>
      <c r="AP27" s="141" t="n">
        <f aca="false">IF(T27&gt;0,((((AJ27*AK27)+(AM27*AN27))/(T27*1000))*1000000),"no data")</f>
        <v>8676.68782608696</v>
      </c>
      <c r="AQ27" s="154" t="n">
        <f aca="false">R27/24</f>
        <v>125.291666666667</v>
      </c>
      <c r="AR27" s="127" t="n">
        <v>0</v>
      </c>
      <c r="AS27" s="144" t="n">
        <v>0</v>
      </c>
      <c r="AT27" s="144" t="n">
        <v>0</v>
      </c>
      <c r="AU27" s="127" t="n">
        <v>0</v>
      </c>
      <c r="AV27" s="144" t="n">
        <v>17</v>
      </c>
      <c r="AW27" s="127" t="n">
        <v>1440</v>
      </c>
      <c r="AX27" s="127" t="n">
        <v>0</v>
      </c>
      <c r="AZ27" s="145" t="n">
        <v>995</v>
      </c>
      <c r="BA27" s="145" t="n">
        <v>1023</v>
      </c>
      <c r="BB27" s="145" t="n">
        <v>1024</v>
      </c>
      <c r="BC27" s="145" t="n">
        <f aca="false">BA27-AZ27</f>
        <v>28</v>
      </c>
      <c r="BD27" s="145" t="n">
        <f aca="false">AP27</f>
        <v>8676.68782608696</v>
      </c>
      <c r="BE27" s="147" t="n">
        <f aca="false">BB27/24</f>
        <v>42.6666666666667</v>
      </c>
      <c r="BF27" s="174" t="n">
        <v>0</v>
      </c>
      <c r="BG27" s="175" t="n">
        <v>0</v>
      </c>
      <c r="BH27" s="176" t="n">
        <v>28.68</v>
      </c>
      <c r="BI27" s="177" t="n">
        <v>26.94</v>
      </c>
      <c r="BJ27" s="177" t="n">
        <v>22.23</v>
      </c>
      <c r="BK27" s="177" t="n">
        <v>24.17</v>
      </c>
      <c r="BL27" s="177" t="n">
        <v>982.75</v>
      </c>
      <c r="BM27" s="177" t="n">
        <v>49.9</v>
      </c>
      <c r="BN27" s="178" t="n">
        <v>0.9283</v>
      </c>
      <c r="BO27" s="177" t="n">
        <v>91.33</v>
      </c>
      <c r="BP27" s="177" t="n">
        <v>85.6</v>
      </c>
      <c r="BQ27" s="114" t="n">
        <f aca="false">BP27-BO27</f>
        <v>-5.73</v>
      </c>
      <c r="BR27" s="177" t="n">
        <v>13091</v>
      </c>
      <c r="BS27" s="177" t="n">
        <v>12869</v>
      </c>
      <c r="BT27" s="116" t="n">
        <f aca="false">BS27-BR27</f>
        <v>-222</v>
      </c>
      <c r="BU27" s="145" t="n">
        <f aca="false">BF27+BG27</f>
        <v>0</v>
      </c>
      <c r="BV27" s="147" t="n">
        <v>0</v>
      </c>
      <c r="BW27" s="147" t="n">
        <v>0</v>
      </c>
      <c r="BY27" s="147" t="n">
        <v>24</v>
      </c>
      <c r="BZ27" s="147" t="n">
        <v>7</v>
      </c>
    </row>
    <row r="28" customFormat="false" ht="15" hidden="false" customHeight="false" outlineLevel="0" collapsed="false">
      <c r="A28" s="226"/>
      <c r="B28" s="124" t="n">
        <v>42842</v>
      </c>
      <c r="C28" s="125" t="n">
        <v>94.9</v>
      </c>
      <c r="D28" s="151" t="n">
        <v>0.37</v>
      </c>
      <c r="E28" s="128" t="n">
        <v>107</v>
      </c>
      <c r="F28" s="128" t="n">
        <v>79</v>
      </c>
      <c r="G28" s="128" t="n">
        <v>24</v>
      </c>
      <c r="H28" s="128" t="n">
        <v>0</v>
      </c>
      <c r="I28" s="128" t="n">
        <v>24</v>
      </c>
      <c r="J28" s="128" t="n">
        <v>0</v>
      </c>
      <c r="K28" s="172" t="n">
        <v>0</v>
      </c>
      <c r="L28" s="172" t="n">
        <v>0</v>
      </c>
      <c r="M28" s="172" t="n">
        <v>0</v>
      </c>
      <c r="N28" s="172" t="n">
        <v>0</v>
      </c>
      <c r="O28" s="172" t="n">
        <v>0</v>
      </c>
      <c r="P28" s="172" t="n">
        <v>0</v>
      </c>
      <c r="Q28" s="173" t="n">
        <v>3446</v>
      </c>
      <c r="R28" s="131" t="n">
        <v>3074</v>
      </c>
      <c r="S28" s="131" t="n">
        <v>3074</v>
      </c>
      <c r="T28" s="132" t="n">
        <v>3020</v>
      </c>
      <c r="U28" s="132" t="n">
        <v>3122</v>
      </c>
      <c r="V28" s="128" t="n">
        <v>41</v>
      </c>
      <c r="W28" s="128" t="n">
        <v>0</v>
      </c>
      <c r="X28" s="128" t="n">
        <v>42</v>
      </c>
      <c r="Y28" s="128" t="n">
        <v>0</v>
      </c>
      <c r="Z28" s="128" t="n">
        <v>60</v>
      </c>
      <c r="AA28" s="128" t="n">
        <v>0</v>
      </c>
      <c r="AB28" s="133" t="n">
        <f aca="false">U28-T28+AX28</f>
        <v>102</v>
      </c>
      <c r="AC28" s="134" t="n">
        <f aca="false">T28-S28</f>
        <v>-54</v>
      </c>
      <c r="AD28" s="128" t="n">
        <v>134</v>
      </c>
      <c r="AE28" s="135" t="n">
        <f aca="false">IF(AD28&gt;0, U28/(AD28*24),"no data")</f>
        <v>0.970771144278607</v>
      </c>
      <c r="AF28" s="136" t="n">
        <f aca="false">IF(Q28&gt;0,Q28/24,"no data")</f>
        <v>143.583333333333</v>
      </c>
      <c r="AG28" s="135" t="n">
        <f aca="false">IF(T28&gt;0,(T28/Q28),"no data")</f>
        <v>0.876378409750435</v>
      </c>
      <c r="AH28" s="137" t="n">
        <f aca="false">(1440-((V28*W28)+(X28*Y28)+(Z28*AA28))/(V28+X28+Z28))/1440</f>
        <v>1</v>
      </c>
      <c r="AI28" s="138" t="n">
        <f aca="false">IF(T28&gt;0,(1440-((W28*V28+AR28*AS28)+(Y28*X28+AT28*AU28)+(Z28*AA28+AV28*AW28))/(V28+X28+Z28))/1440,"no data")</f>
        <v>0.902097902097902</v>
      </c>
      <c r="AJ28" s="175" t="n">
        <v>8.901</v>
      </c>
      <c r="AK28" s="227" t="n">
        <v>155.6</v>
      </c>
      <c r="AL28" s="154" t="n">
        <f aca="false">AJ28*AK28</f>
        <v>1384.9956</v>
      </c>
      <c r="AM28" s="175" t="n">
        <v>26.308</v>
      </c>
      <c r="AN28" s="127" t="n">
        <v>945</v>
      </c>
      <c r="AO28" s="140" t="n">
        <f aca="false">AM28*AN28</f>
        <v>24861.06</v>
      </c>
      <c r="AP28" s="141" t="n">
        <f aca="false">IF(T28&gt;0,((((AJ28*AK28)+(AM28*AN28))/(T28*1000))*1000000),"no data")</f>
        <v>8690.74688741722</v>
      </c>
      <c r="AQ28" s="154" t="n">
        <f aca="false">R28/24</f>
        <v>128.083333333333</v>
      </c>
      <c r="AR28" s="127" t="n">
        <v>0</v>
      </c>
      <c r="AS28" s="144" t="n">
        <v>0</v>
      </c>
      <c r="AT28" s="127" t="n">
        <v>0</v>
      </c>
      <c r="AU28" s="127" t="n">
        <v>0</v>
      </c>
      <c r="AV28" s="144" t="n">
        <v>14</v>
      </c>
      <c r="AW28" s="127" t="n">
        <v>1440</v>
      </c>
      <c r="AX28" s="127" t="n">
        <v>0</v>
      </c>
      <c r="AZ28" s="145" t="n">
        <v>988</v>
      </c>
      <c r="BA28" s="145" t="n">
        <v>1021</v>
      </c>
      <c r="BB28" s="145" t="n">
        <v>1113</v>
      </c>
      <c r="BC28" s="145" t="n">
        <f aca="false">BA28-AZ28</f>
        <v>33</v>
      </c>
      <c r="BD28" s="145" t="n">
        <f aca="false">AP28</f>
        <v>8690.74688741722</v>
      </c>
      <c r="BE28" s="147" t="n">
        <f aca="false">BB28/24</f>
        <v>46.375</v>
      </c>
      <c r="BF28" s="174" t="n">
        <v>0.518</v>
      </c>
      <c r="BG28" s="175" t="n">
        <v>0.524</v>
      </c>
      <c r="BH28" s="176" t="n">
        <v>28.3</v>
      </c>
      <c r="BI28" s="177" t="n">
        <v>26.7</v>
      </c>
      <c r="BJ28" s="177" t="n">
        <v>22.1</v>
      </c>
      <c r="BK28" s="177" t="n">
        <v>24.3</v>
      </c>
      <c r="BL28" s="179" t="n">
        <v>983.8</v>
      </c>
      <c r="BM28" s="177" t="n">
        <v>49.97</v>
      </c>
      <c r="BN28" s="178" t="n">
        <v>0.9289</v>
      </c>
      <c r="BO28" s="177" t="n">
        <v>90.9</v>
      </c>
      <c r="BP28" s="177" t="n">
        <v>85.4</v>
      </c>
      <c r="BQ28" s="114" t="n">
        <f aca="false">BP28-BO28</f>
        <v>-5.5</v>
      </c>
      <c r="BR28" s="177" t="n">
        <v>13075</v>
      </c>
      <c r="BS28" s="177" t="n">
        <v>12827</v>
      </c>
      <c r="BT28" s="116" t="n">
        <f aca="false">BS28-BR28</f>
        <v>-248</v>
      </c>
      <c r="BU28" s="145" t="n">
        <f aca="false">BF28+BG28</f>
        <v>1.042</v>
      </c>
      <c r="BV28" s="147" t="n">
        <v>13</v>
      </c>
      <c r="BW28" s="147" t="n">
        <v>13</v>
      </c>
      <c r="BY28" s="147" t="n">
        <v>23.7</v>
      </c>
      <c r="BZ28" s="147" t="n">
        <v>7.6</v>
      </c>
    </row>
    <row r="29" customFormat="false" ht="15" hidden="false" customHeight="false" outlineLevel="0" collapsed="false">
      <c r="A29" s="226"/>
      <c r="B29" s="124" t="n">
        <v>42843</v>
      </c>
      <c r="C29" s="125" t="n">
        <v>95.4</v>
      </c>
      <c r="D29" s="151" t="n">
        <v>0.343</v>
      </c>
      <c r="E29" s="128" t="n">
        <v>108</v>
      </c>
      <c r="F29" s="128" t="n">
        <v>83</v>
      </c>
      <c r="G29" s="128" t="n">
        <v>20</v>
      </c>
      <c r="H29" s="128" t="n">
        <v>9</v>
      </c>
      <c r="I29" s="128" t="n">
        <v>20</v>
      </c>
      <c r="J29" s="128" t="n">
        <v>29</v>
      </c>
      <c r="K29" s="172" t="n">
        <v>0</v>
      </c>
      <c r="L29" s="172" t="n">
        <v>0</v>
      </c>
      <c r="M29" s="172" t="n">
        <v>0</v>
      </c>
      <c r="N29" s="172" t="n">
        <v>0</v>
      </c>
      <c r="O29" s="172" t="n">
        <v>0</v>
      </c>
      <c r="P29" s="172" t="n">
        <v>0</v>
      </c>
      <c r="Q29" s="173" t="n">
        <v>3437</v>
      </c>
      <c r="R29" s="131" t="n">
        <v>3060</v>
      </c>
      <c r="S29" s="131" t="n">
        <v>3060</v>
      </c>
      <c r="T29" s="132" t="n">
        <v>2602</v>
      </c>
      <c r="U29" s="132" t="n">
        <v>2692</v>
      </c>
      <c r="V29" s="128" t="n">
        <v>41</v>
      </c>
      <c r="W29" s="128" t="n">
        <v>187</v>
      </c>
      <c r="X29" s="128" t="n">
        <v>42</v>
      </c>
      <c r="Y29" s="128" t="n">
        <v>133</v>
      </c>
      <c r="Z29" s="128" t="n">
        <v>60</v>
      </c>
      <c r="AA29" s="128" t="n">
        <v>206</v>
      </c>
      <c r="AB29" s="133" t="n">
        <f aca="false">U29-T29+AX29</f>
        <v>92</v>
      </c>
      <c r="AC29" s="134" t="n">
        <f aca="false">T29-S29</f>
        <v>-458</v>
      </c>
      <c r="AD29" s="128" t="n">
        <v>134</v>
      </c>
      <c r="AE29" s="135" t="n">
        <f aca="false">IF(AD29&gt;0, U29/(AD29*24),"no data")</f>
        <v>0.837064676616915</v>
      </c>
      <c r="AF29" s="136" t="n">
        <f aca="false">IF(Q29&gt;0,Q29/24,"no data")</f>
        <v>143.208333333333</v>
      </c>
      <c r="AG29" s="135" t="n">
        <f aca="false">IF(T29&gt;0,(T29/Q29),"no data")</f>
        <v>0.757055571719523</v>
      </c>
      <c r="AH29" s="137" t="n">
        <f aca="false">(1440-((V29*W29)+(X29*Y29)+(Z29*AA29))/(V29+X29+Z29))/1440</f>
        <v>0.875616744366744</v>
      </c>
      <c r="AI29" s="138" t="n">
        <f aca="false">IF(T29&gt;0,(1440-((W29*V29+AR29*AS29)+(Y29*X29+AT29*AU29)+(Z29*AA29+AV29*AW29))/(V29+X29+Z29))/1440,"no data")</f>
        <v>0.752821484071484</v>
      </c>
      <c r="AJ29" s="175" t="n">
        <v>8.901</v>
      </c>
      <c r="AK29" s="227" t="n">
        <v>158.8</v>
      </c>
      <c r="AL29" s="154" t="n">
        <f aca="false">AJ29*AK29</f>
        <v>1413.4788</v>
      </c>
      <c r="AM29" s="175" t="n">
        <v>22.667</v>
      </c>
      <c r="AN29" s="127" t="n">
        <v>944</v>
      </c>
      <c r="AO29" s="140" t="n">
        <f aca="false">AM29*AN29</f>
        <v>21397.648</v>
      </c>
      <c r="AP29" s="141" t="n">
        <f aca="false">IF(T29&gt;0,((((AJ29*AK29)+(AM29*AN29))/(T29*1000))*1000000),"no data")</f>
        <v>8766.76664104535</v>
      </c>
      <c r="AQ29" s="154" t="n">
        <f aca="false">R29/24</f>
        <v>127.5</v>
      </c>
      <c r="AR29" s="127" t="n">
        <v>17</v>
      </c>
      <c r="AS29" s="144" t="n">
        <v>44</v>
      </c>
      <c r="AT29" s="144" t="n">
        <v>14</v>
      </c>
      <c r="AU29" s="127" t="n">
        <v>78</v>
      </c>
      <c r="AV29" s="144" t="n">
        <v>19</v>
      </c>
      <c r="AW29" s="127" t="n">
        <v>1234</v>
      </c>
      <c r="AX29" s="127" t="n">
        <v>2</v>
      </c>
      <c r="AZ29" s="145" t="n">
        <v>852</v>
      </c>
      <c r="BA29" s="145" t="n">
        <v>913</v>
      </c>
      <c r="BB29" s="145" t="n">
        <v>927</v>
      </c>
      <c r="BC29" s="145" t="n">
        <f aca="false">BA29-AZ29</f>
        <v>61</v>
      </c>
      <c r="BD29" s="145" t="n">
        <f aca="false">AP29</f>
        <v>8766.76664104535</v>
      </c>
      <c r="BE29" s="147" t="n">
        <f aca="false">BB29/24</f>
        <v>38.625</v>
      </c>
      <c r="BF29" s="174" t="n">
        <v>0.356</v>
      </c>
      <c r="BG29" s="175" t="n">
        <v>0.318</v>
      </c>
      <c r="BH29" s="176" t="n">
        <v>28.2</v>
      </c>
      <c r="BI29" s="177" t="n">
        <v>23.2</v>
      </c>
      <c r="BJ29" s="177" t="n">
        <v>21.4</v>
      </c>
      <c r="BK29" s="177" t="n">
        <v>23.8</v>
      </c>
      <c r="BL29" s="179" t="n">
        <v>981.9</v>
      </c>
      <c r="BM29" s="176" t="n">
        <v>49.8</v>
      </c>
      <c r="BN29" s="178" t="n">
        <v>0.927</v>
      </c>
      <c r="BO29" s="177" t="n">
        <v>88.3</v>
      </c>
      <c r="BP29" s="177" t="n">
        <v>84.9</v>
      </c>
      <c r="BQ29" s="114" t="n">
        <f aca="false">BP29-BO29</f>
        <v>-3.39999999999999</v>
      </c>
      <c r="BR29" s="177" t="n">
        <v>13280</v>
      </c>
      <c r="BS29" s="177" t="n">
        <v>12975</v>
      </c>
      <c r="BT29" s="116" t="n">
        <f aca="false">BS29-BR29</f>
        <v>-305</v>
      </c>
      <c r="BU29" s="145" t="n">
        <f aca="false">BF29+BG29</f>
        <v>0.674</v>
      </c>
      <c r="BV29" s="147" t="n">
        <v>14.8</v>
      </c>
      <c r="BW29" s="147" t="n">
        <v>14.7</v>
      </c>
      <c r="BY29" s="147" t="n">
        <v>18.2</v>
      </c>
      <c r="BZ29" s="147" t="n">
        <v>7.6</v>
      </c>
    </row>
    <row r="30" customFormat="false" ht="15" hidden="false" customHeight="false" outlineLevel="0" collapsed="false">
      <c r="A30" s="226"/>
      <c r="B30" s="124" t="n">
        <v>42844</v>
      </c>
      <c r="C30" s="125" t="n">
        <v>96.4</v>
      </c>
      <c r="D30" s="151" t="n">
        <v>0.34</v>
      </c>
      <c r="E30" s="128" t="n">
        <v>108</v>
      </c>
      <c r="F30" s="128" t="n">
        <v>85</v>
      </c>
      <c r="G30" s="128" t="n">
        <v>24</v>
      </c>
      <c r="H30" s="128" t="n">
        <v>0</v>
      </c>
      <c r="I30" s="128" t="n">
        <v>24</v>
      </c>
      <c r="J30" s="128" t="n">
        <v>0</v>
      </c>
      <c r="K30" s="172" t="n">
        <v>0</v>
      </c>
      <c r="L30" s="172" t="n">
        <v>0</v>
      </c>
      <c r="M30" s="172" t="n">
        <v>0</v>
      </c>
      <c r="N30" s="172" t="n">
        <v>0</v>
      </c>
      <c r="O30" s="172" t="n">
        <v>0</v>
      </c>
      <c r="P30" s="172" t="n">
        <v>0</v>
      </c>
      <c r="Q30" s="173" t="n">
        <v>3430</v>
      </c>
      <c r="R30" s="131" t="n">
        <v>2968</v>
      </c>
      <c r="S30" s="131" t="n">
        <v>2968</v>
      </c>
      <c r="T30" s="132" t="n">
        <v>2910</v>
      </c>
      <c r="U30" s="132" t="n">
        <v>3010</v>
      </c>
      <c r="V30" s="128" t="n">
        <v>41</v>
      </c>
      <c r="W30" s="128" t="n">
        <v>0</v>
      </c>
      <c r="X30" s="128" t="n">
        <v>42</v>
      </c>
      <c r="Y30" s="128" t="n">
        <v>0</v>
      </c>
      <c r="Z30" s="128" t="n">
        <v>60</v>
      </c>
      <c r="AA30" s="128" t="n">
        <v>0</v>
      </c>
      <c r="AB30" s="133" t="n">
        <f aca="false">U30-T30+AX30</f>
        <v>100</v>
      </c>
      <c r="AC30" s="134" t="n">
        <f aca="false">T30-S30</f>
        <v>-58</v>
      </c>
      <c r="AD30" s="128" t="n">
        <v>130</v>
      </c>
      <c r="AE30" s="135" t="n">
        <f aca="false">IF(AD30&gt;0, U30/(AD30*24),"no data")</f>
        <v>0.96474358974359</v>
      </c>
      <c r="AF30" s="136" t="n">
        <f aca="false">IF(Q30&gt;0,Q30/24,"no data")</f>
        <v>142.916666666667</v>
      </c>
      <c r="AG30" s="135" t="n">
        <f aca="false">IF(T30&gt;0,(T30/Q30),"no data")</f>
        <v>0.848396501457726</v>
      </c>
      <c r="AH30" s="137" t="n">
        <f aca="false">(1440-((V30*W30)+(X30*Y30)+(Z30*AA30))/(V30+X30+Z30))/1440</f>
        <v>1</v>
      </c>
      <c r="AI30" s="138" t="n">
        <f aca="false">IF(T30&gt;0,(1440-((W30*V30+AR30*AS30)+(Y30*X30+AT30*AU30)+(Z30*AA30+AV30*AW30))/(V30+X30+Z30))/1440,"no data")</f>
        <v>0.874125874125874</v>
      </c>
      <c r="AJ30" s="175" t="n">
        <v>8.875</v>
      </c>
      <c r="AK30" s="227" t="n">
        <v>150.25</v>
      </c>
      <c r="AL30" s="154" t="n">
        <f aca="false">AJ30*AK30</f>
        <v>1333.46875</v>
      </c>
      <c r="AM30" s="175" t="n">
        <v>25.225</v>
      </c>
      <c r="AN30" s="127" t="n">
        <v>944</v>
      </c>
      <c r="AO30" s="140" t="n">
        <f aca="false">AM30*AN30</f>
        <v>23812.4</v>
      </c>
      <c r="AP30" s="141" t="n">
        <f aca="false">IF(T30&gt;0,((((AJ30*AK30)+(AM30*AN30))/(T30*1000))*1000000),"no data")</f>
        <v>8641.19201030928</v>
      </c>
      <c r="AQ30" s="154" t="n">
        <f aca="false">R30/24</f>
        <v>123.666666666667</v>
      </c>
      <c r="AR30" s="127" t="n">
        <v>0</v>
      </c>
      <c r="AS30" s="144" t="n">
        <v>0</v>
      </c>
      <c r="AT30" s="144" t="n">
        <v>0</v>
      </c>
      <c r="AU30" s="127" t="n">
        <v>0</v>
      </c>
      <c r="AV30" s="144" t="n">
        <v>18</v>
      </c>
      <c r="AW30" s="127" t="n">
        <v>1440</v>
      </c>
      <c r="AX30" s="127" t="n">
        <v>0</v>
      </c>
      <c r="AZ30" s="145" t="n">
        <v>979</v>
      </c>
      <c r="BA30" s="145" t="n">
        <v>1018</v>
      </c>
      <c r="BB30" s="145" t="n">
        <v>1013</v>
      </c>
      <c r="BC30" s="145" t="n">
        <f aca="false">BA30-AZ30</f>
        <v>39</v>
      </c>
      <c r="BD30" s="145" t="n">
        <f aca="false">AP30</f>
        <v>8641.19201030928</v>
      </c>
      <c r="BE30" s="147" t="n">
        <f aca="false">BB30/24</f>
        <v>42.2083333333333</v>
      </c>
      <c r="BF30" s="174" t="n">
        <v>0</v>
      </c>
      <c r="BG30" s="175" t="n">
        <v>0</v>
      </c>
      <c r="BH30" s="176" t="n">
        <v>28.5</v>
      </c>
      <c r="BI30" s="177" t="n">
        <v>26.5</v>
      </c>
      <c r="BJ30" s="179" t="n">
        <v>22.1</v>
      </c>
      <c r="BK30" s="177" t="n">
        <v>24.1</v>
      </c>
      <c r="BL30" s="177" t="n">
        <v>978.3</v>
      </c>
      <c r="BM30" s="177" t="n">
        <v>50</v>
      </c>
      <c r="BN30" s="178" t="n">
        <v>0.9288</v>
      </c>
      <c r="BO30" s="177" t="n">
        <v>90.6</v>
      </c>
      <c r="BP30" s="176" t="n">
        <v>85.7</v>
      </c>
      <c r="BQ30" s="114" t="n">
        <f aca="false">BP30-BO30</f>
        <v>-4.89999999999999</v>
      </c>
      <c r="BR30" s="177" t="n">
        <v>12888</v>
      </c>
      <c r="BS30" s="145" t="n">
        <v>12663</v>
      </c>
      <c r="BT30" s="116" t="n">
        <f aca="false">BS30-BR30</f>
        <v>-225</v>
      </c>
      <c r="BU30" s="145" t="n">
        <f aca="false">BF30+BG30</f>
        <v>0</v>
      </c>
      <c r="BV30" s="147" t="n">
        <v>0</v>
      </c>
      <c r="BW30" s="147" t="n">
        <v>0</v>
      </c>
      <c r="BY30" s="147" t="n">
        <v>24</v>
      </c>
      <c r="BZ30" s="147" t="n">
        <v>7.5</v>
      </c>
    </row>
    <row r="31" customFormat="false" ht="15" hidden="false" customHeight="false" outlineLevel="0" collapsed="false">
      <c r="A31" s="226"/>
      <c r="B31" s="124" t="n">
        <v>42845</v>
      </c>
      <c r="C31" s="125" t="n">
        <v>95.8</v>
      </c>
      <c r="D31" s="151" t="n">
        <v>0.353</v>
      </c>
      <c r="E31" s="128" t="n">
        <v>110</v>
      </c>
      <c r="F31" s="128" t="n">
        <v>81</v>
      </c>
      <c r="G31" s="128" t="n">
        <v>24</v>
      </c>
      <c r="H31" s="128" t="n">
        <v>0</v>
      </c>
      <c r="I31" s="128" t="n">
        <v>24</v>
      </c>
      <c r="J31" s="128" t="n">
        <v>0</v>
      </c>
      <c r="K31" s="156" t="n">
        <v>0</v>
      </c>
      <c r="L31" s="156" t="n">
        <v>0</v>
      </c>
      <c r="M31" s="156" t="n">
        <v>0</v>
      </c>
      <c r="N31" s="156" t="n">
        <v>0</v>
      </c>
      <c r="O31" s="156" t="n">
        <v>0</v>
      </c>
      <c r="P31" s="156" t="n">
        <v>0</v>
      </c>
      <c r="Q31" s="173" t="n">
        <v>3433</v>
      </c>
      <c r="R31" s="131" t="n">
        <v>2962</v>
      </c>
      <c r="S31" s="131" t="n">
        <v>2962</v>
      </c>
      <c r="T31" s="132" t="n">
        <v>2903</v>
      </c>
      <c r="U31" s="132" t="n">
        <v>3005</v>
      </c>
      <c r="V31" s="128" t="n">
        <v>41</v>
      </c>
      <c r="W31" s="128" t="n">
        <v>0</v>
      </c>
      <c r="X31" s="128" t="n">
        <v>42</v>
      </c>
      <c r="Y31" s="128" t="n">
        <v>0</v>
      </c>
      <c r="Z31" s="128" t="n">
        <v>60</v>
      </c>
      <c r="AA31" s="128" t="n">
        <v>0</v>
      </c>
      <c r="AB31" s="133" t="n">
        <f aca="false">U31-T31+AX31</f>
        <v>102</v>
      </c>
      <c r="AC31" s="134" t="n">
        <f aca="false">T31-S31</f>
        <v>-59</v>
      </c>
      <c r="AD31" s="128" t="n">
        <v>131</v>
      </c>
      <c r="AE31" s="135" t="n">
        <f aca="false">IF(AD31&gt;0, U31/(AD31*24),"no data")</f>
        <v>0.955788804071247</v>
      </c>
      <c r="AF31" s="136" t="n">
        <f aca="false">IF(Q31&gt;0,Q31/24,"no data")</f>
        <v>143.041666666667</v>
      </c>
      <c r="AG31" s="135" t="n">
        <f aca="false">IF(T31&gt;0,(T31/Q31),"no data")</f>
        <v>0.845616079230993</v>
      </c>
      <c r="AH31" s="137" t="n">
        <f aca="false">(1440-((V31*W31)+(X31*Y31)+(Z31*AA31))/(V31+X31+Z31))/1440</f>
        <v>1</v>
      </c>
      <c r="AI31" s="138" t="n">
        <f aca="false">IF(T31&gt;0,(1440-((W31*V31+AR31*AS31)+(Y31*X31+AT31*AU31)+(Z31*AA31+AV31*AW31))/(V31+X31+Z31))/1440,"no data")</f>
        <v>0.874125874125874</v>
      </c>
      <c r="AJ31" s="175" t="n">
        <v>8.891</v>
      </c>
      <c r="AK31" s="227" t="n">
        <v>145.45</v>
      </c>
      <c r="AL31" s="154" t="n">
        <f aca="false">AJ31*AK31</f>
        <v>1293.19595</v>
      </c>
      <c r="AM31" s="175" t="n">
        <v>25.147</v>
      </c>
      <c r="AN31" s="127" t="n">
        <v>944</v>
      </c>
      <c r="AO31" s="140" t="n">
        <f aca="false">AM31*AN31</f>
        <v>23738.768</v>
      </c>
      <c r="AP31" s="141" t="n">
        <f aca="false">IF(T31&gt;0,((((AJ31*AK31)+(AM31*AN31))/(T31*1000))*1000000),"no data")</f>
        <v>8622.79157767827</v>
      </c>
      <c r="AQ31" s="154" t="n">
        <f aca="false">R31/24</f>
        <v>123.416666666667</v>
      </c>
      <c r="AR31" s="127" t="n">
        <v>0</v>
      </c>
      <c r="AS31" s="144" t="n">
        <v>0</v>
      </c>
      <c r="AT31" s="144" t="n">
        <v>0</v>
      </c>
      <c r="AU31" s="127" t="n">
        <v>0</v>
      </c>
      <c r="AV31" s="144" t="n">
        <v>18</v>
      </c>
      <c r="AW31" s="127" t="n">
        <v>1440</v>
      </c>
      <c r="AX31" s="127" t="n">
        <v>0</v>
      </c>
      <c r="AZ31" s="145" t="n">
        <v>986</v>
      </c>
      <c r="BA31" s="145" t="n">
        <v>1010</v>
      </c>
      <c r="BB31" s="145" t="n">
        <v>1009</v>
      </c>
      <c r="BC31" s="145" t="n">
        <f aca="false">BA31-AZ31</f>
        <v>24</v>
      </c>
      <c r="BD31" s="145" t="n">
        <f aca="false">AP31</f>
        <v>8622.79157767827</v>
      </c>
      <c r="BE31" s="147" t="n">
        <f aca="false">BB31/24</f>
        <v>42.0416666666667</v>
      </c>
      <c r="BF31" s="174" t="n">
        <v>0</v>
      </c>
      <c r="BG31" s="175" t="n">
        <v>0</v>
      </c>
      <c r="BH31" s="231" t="n">
        <v>28.5</v>
      </c>
      <c r="BI31" s="176" t="n">
        <v>26.5</v>
      </c>
      <c r="BJ31" s="177" t="n">
        <v>22</v>
      </c>
      <c r="BK31" s="177" t="n">
        <v>24</v>
      </c>
      <c r="BL31" s="177" t="n">
        <v>977.63</v>
      </c>
      <c r="BM31" s="176" t="n">
        <v>50</v>
      </c>
      <c r="BN31" s="178" t="n">
        <v>0.9304</v>
      </c>
      <c r="BO31" s="177" t="n">
        <v>91.7</v>
      </c>
      <c r="BP31" s="176" t="n">
        <v>85.9</v>
      </c>
      <c r="BQ31" s="114" t="n">
        <f aca="false">BP31-BO31</f>
        <v>-5.8</v>
      </c>
      <c r="BR31" s="177" t="n">
        <v>12676</v>
      </c>
      <c r="BS31" s="145" t="n">
        <v>12535</v>
      </c>
      <c r="BT31" s="116" t="n">
        <f aca="false">BS31-BR31</f>
        <v>-141</v>
      </c>
      <c r="BU31" s="145" t="n">
        <f aca="false">BF31+BG31</f>
        <v>0</v>
      </c>
      <c r="BV31" s="147" t="n">
        <v>0</v>
      </c>
      <c r="BW31" s="147" t="n">
        <v>0</v>
      </c>
      <c r="BY31" s="147" t="n">
        <v>24</v>
      </c>
      <c r="BZ31" s="147" t="n">
        <v>7.6</v>
      </c>
    </row>
    <row r="32" customFormat="false" ht="15" hidden="false" customHeight="false" outlineLevel="0" collapsed="false">
      <c r="A32" s="226"/>
      <c r="B32" s="124" t="n">
        <v>42846</v>
      </c>
      <c r="C32" s="154" t="n">
        <v>95.2</v>
      </c>
      <c r="D32" s="151" t="n">
        <v>0.365</v>
      </c>
      <c r="E32" s="127" t="n">
        <v>107</v>
      </c>
      <c r="F32" s="127" t="n">
        <v>82</v>
      </c>
      <c r="G32" s="128" t="n">
        <v>24</v>
      </c>
      <c r="H32" s="128" t="n">
        <v>0</v>
      </c>
      <c r="I32" s="128" t="n">
        <v>24</v>
      </c>
      <c r="J32" s="128" t="n">
        <v>0</v>
      </c>
      <c r="K32" s="156" t="n">
        <v>0</v>
      </c>
      <c r="L32" s="156" t="n">
        <v>0</v>
      </c>
      <c r="M32" s="156" t="n">
        <v>0</v>
      </c>
      <c r="N32" s="156" t="n">
        <v>0</v>
      </c>
      <c r="O32" s="156" t="n">
        <v>0</v>
      </c>
      <c r="P32" s="156" t="n">
        <v>0</v>
      </c>
      <c r="Q32" s="156" t="n">
        <v>3446</v>
      </c>
      <c r="R32" s="131" t="n">
        <v>2952</v>
      </c>
      <c r="S32" s="131" t="n">
        <v>2952</v>
      </c>
      <c r="T32" s="132" t="n">
        <v>2903</v>
      </c>
      <c r="U32" s="132" t="n">
        <v>3000</v>
      </c>
      <c r="V32" s="128" t="n">
        <v>41</v>
      </c>
      <c r="W32" s="128" t="n">
        <v>0</v>
      </c>
      <c r="X32" s="128" t="n">
        <v>42</v>
      </c>
      <c r="Y32" s="128" t="n">
        <v>0</v>
      </c>
      <c r="Z32" s="128" t="n">
        <v>60</v>
      </c>
      <c r="AA32" s="128" t="n">
        <v>0</v>
      </c>
      <c r="AB32" s="133" t="n">
        <f aca="false">U32-T32+AX32</f>
        <v>97</v>
      </c>
      <c r="AC32" s="134" t="n">
        <f aca="false">T32-S32</f>
        <v>-49</v>
      </c>
      <c r="AD32" s="128" t="n">
        <v>129</v>
      </c>
      <c r="AE32" s="135" t="n">
        <f aca="false">IF(AD32&gt;0, U32/(AD32*24),"no data")</f>
        <v>0.968992248062015</v>
      </c>
      <c r="AF32" s="136" t="n">
        <f aca="false">IF(Q32&gt;0,Q32/24,"no data")</f>
        <v>143.583333333333</v>
      </c>
      <c r="AG32" s="135" t="n">
        <f aca="false">IF(T32&gt;0,(T32/Q32),"no data")</f>
        <v>0.842426001160766</v>
      </c>
      <c r="AH32" s="137" t="n">
        <f aca="false">(1440-((V32*W32)+(X32*Y32)+(Z32*AA32))/(V32+X32+Z32))/1440</f>
        <v>1</v>
      </c>
      <c r="AI32" s="138" t="n">
        <f aca="false">IF(T32&gt;0,(1440-((W32*V32+AR32*AS32)+(Y32*X32+AT32*AU32)+(Z32*AA32+AV32*AW32))/(V32+X32+Z32))/1440,"no data")</f>
        <v>0.874125874125874</v>
      </c>
      <c r="AJ32" s="175" t="n">
        <v>8.77</v>
      </c>
      <c r="AK32" s="227" t="n">
        <v>146.23</v>
      </c>
      <c r="AL32" s="154" t="n">
        <f aca="false">AJ32*AK32</f>
        <v>1282.4371</v>
      </c>
      <c r="AM32" s="175" t="n">
        <v>25.243</v>
      </c>
      <c r="AN32" s="127" t="n">
        <v>945</v>
      </c>
      <c r="AO32" s="140" t="n">
        <f aca="false">AM32*AN32</f>
        <v>23854.635</v>
      </c>
      <c r="AP32" s="141" t="n">
        <f aca="false">IF(T32&gt;0,((((AJ32*AK32)+(AM32*AN32))/(T32*1000))*1000000),"no data")</f>
        <v>8658.99831209094</v>
      </c>
      <c r="AQ32" s="154" t="n">
        <f aca="false">R32/24</f>
        <v>123</v>
      </c>
      <c r="AR32" s="127" t="n">
        <v>0</v>
      </c>
      <c r="AS32" s="144" t="n">
        <v>0</v>
      </c>
      <c r="AT32" s="127" t="n">
        <v>0</v>
      </c>
      <c r="AU32" s="127" t="n">
        <v>0</v>
      </c>
      <c r="AV32" s="144" t="n">
        <v>18</v>
      </c>
      <c r="AW32" s="127" t="n">
        <v>1440</v>
      </c>
      <c r="AX32" s="127" t="n">
        <v>0</v>
      </c>
      <c r="AZ32" s="145" t="n">
        <v>983</v>
      </c>
      <c r="BA32" s="145" t="n">
        <v>1009</v>
      </c>
      <c r="BB32" s="145" t="n">
        <v>1008</v>
      </c>
      <c r="BC32" s="145" t="n">
        <f aca="false">BA32-AZ32</f>
        <v>26</v>
      </c>
      <c r="BD32" s="145" t="n">
        <f aca="false">AP32</f>
        <v>8658.99831209094</v>
      </c>
      <c r="BE32" s="147" t="n">
        <f aca="false">BB32/24</f>
        <v>42</v>
      </c>
      <c r="BF32" s="174" t="n">
        <v>0</v>
      </c>
      <c r="BG32" s="175" t="n">
        <v>0</v>
      </c>
      <c r="BH32" s="176" t="n">
        <v>28.5</v>
      </c>
      <c r="BI32" s="177" t="n">
        <v>26.5</v>
      </c>
      <c r="BJ32" s="177" t="n">
        <v>22</v>
      </c>
      <c r="BK32" s="177" t="n">
        <v>24.1</v>
      </c>
      <c r="BL32" s="177" t="n">
        <v>980.1</v>
      </c>
      <c r="BM32" s="177" t="n">
        <v>50.06</v>
      </c>
      <c r="BN32" s="178" t="n">
        <v>0.9301</v>
      </c>
      <c r="BO32" s="177" t="n">
        <v>91.9</v>
      </c>
      <c r="BP32" s="176" t="n">
        <v>85.9</v>
      </c>
      <c r="BQ32" s="114" t="n">
        <f aca="false">BP32-BO32</f>
        <v>-6</v>
      </c>
      <c r="BR32" s="145" t="n">
        <v>12683</v>
      </c>
      <c r="BS32" s="145" t="n">
        <v>12537</v>
      </c>
      <c r="BT32" s="116" t="n">
        <f aca="false">BS32-BR32</f>
        <v>-146</v>
      </c>
      <c r="BU32" s="145" t="n">
        <f aca="false">BF32+BG32</f>
        <v>0</v>
      </c>
      <c r="BV32" s="147" t="n">
        <v>0</v>
      </c>
      <c r="BW32" s="147" t="n">
        <v>0</v>
      </c>
      <c r="BY32" s="147" t="n">
        <v>23.9</v>
      </c>
      <c r="BZ32" s="147" t="n">
        <v>6.9</v>
      </c>
    </row>
    <row r="33" customFormat="false" ht="15" hidden="false" customHeight="false" outlineLevel="0" collapsed="false">
      <c r="A33" s="226"/>
      <c r="B33" s="124" t="n">
        <v>42847</v>
      </c>
      <c r="C33" s="125" t="n">
        <v>87.7</v>
      </c>
      <c r="D33" s="151" t="n">
        <v>0.438</v>
      </c>
      <c r="E33" s="127" t="n">
        <v>98</v>
      </c>
      <c r="F33" s="127" t="n">
        <v>75</v>
      </c>
      <c r="G33" s="128" t="n">
        <v>24</v>
      </c>
      <c r="H33" s="128" t="n">
        <v>0</v>
      </c>
      <c r="I33" s="128" t="n">
        <v>24</v>
      </c>
      <c r="J33" s="128" t="n">
        <v>0</v>
      </c>
      <c r="K33" s="156" t="n">
        <v>0</v>
      </c>
      <c r="L33" s="156" t="n">
        <v>0</v>
      </c>
      <c r="M33" s="156" t="n">
        <v>0</v>
      </c>
      <c r="N33" s="156" t="n">
        <v>0</v>
      </c>
      <c r="O33" s="156" t="n">
        <v>0</v>
      </c>
      <c r="P33" s="156" t="n">
        <v>0</v>
      </c>
      <c r="Q33" s="156" t="n">
        <v>3525</v>
      </c>
      <c r="R33" s="131" t="n">
        <v>3032</v>
      </c>
      <c r="S33" s="131" t="n">
        <v>3032</v>
      </c>
      <c r="T33" s="132" t="n">
        <v>2970</v>
      </c>
      <c r="U33" s="132" t="n">
        <v>3072</v>
      </c>
      <c r="V33" s="128" t="n">
        <v>41</v>
      </c>
      <c r="W33" s="128" t="n">
        <v>0</v>
      </c>
      <c r="X33" s="128" t="n">
        <v>42</v>
      </c>
      <c r="Y33" s="127" t="n">
        <v>0</v>
      </c>
      <c r="Z33" s="128" t="n">
        <v>60</v>
      </c>
      <c r="AA33" s="127" t="n">
        <v>0</v>
      </c>
      <c r="AB33" s="133" t="n">
        <f aca="false">U33-T33+AX33</f>
        <v>102</v>
      </c>
      <c r="AC33" s="134" t="n">
        <f aca="false">T33-S33</f>
        <v>-62</v>
      </c>
      <c r="AD33" s="127" t="n">
        <v>133</v>
      </c>
      <c r="AE33" s="135" t="n">
        <f aca="false">IF(AD33&gt;0, U33/(AD33*24),"no data")</f>
        <v>0.962406015037594</v>
      </c>
      <c r="AF33" s="136" t="n">
        <f aca="false">IF(Q33&gt;0,Q33/24,"no data")</f>
        <v>146.875</v>
      </c>
      <c r="AG33" s="135" t="n">
        <f aca="false">IF(T33&gt;0,(T33/Q33),"no data")</f>
        <v>0.842553191489362</v>
      </c>
      <c r="AH33" s="137" t="n">
        <f aca="false">(1440-((V33*W33)+(X33*Y33)+(Z33*AA33))/(V33+X33+Z33))/1440</f>
        <v>1</v>
      </c>
      <c r="AI33" s="138" t="n">
        <f aca="false">IF(T33&gt;0,(1440-((W33*V33+AR33*AS33)+(Y33*X33+AT33*AU33)+(Z33*AA33+AV33*AW33))/(V33+X33+Z33))/1440,"no data")</f>
        <v>0.881118881118881</v>
      </c>
      <c r="AJ33" s="175" t="n">
        <v>8.8</v>
      </c>
      <c r="AK33" s="227" t="n">
        <v>146</v>
      </c>
      <c r="AL33" s="154" t="n">
        <f aca="false">AJ33*AK33</f>
        <v>1284.8</v>
      </c>
      <c r="AM33" s="175" t="n">
        <v>25.741</v>
      </c>
      <c r="AN33" s="127" t="n">
        <v>945</v>
      </c>
      <c r="AO33" s="140" t="n">
        <f aca="false">AM33*AN33</f>
        <v>24325.245</v>
      </c>
      <c r="AP33" s="141" t="n">
        <f aca="false">IF(T33&gt;0,((((AJ33*AK33)+(AM33*AN33))/(T33*1000))*1000000),"no data")</f>
        <v>8622.91077441078</v>
      </c>
      <c r="AQ33" s="154" t="n">
        <f aca="false">R33/24</f>
        <v>126.333333333333</v>
      </c>
      <c r="AR33" s="127" t="n">
        <v>0</v>
      </c>
      <c r="AS33" s="144" t="n">
        <v>0</v>
      </c>
      <c r="AT33" s="144" t="n">
        <v>0</v>
      </c>
      <c r="AU33" s="127" t="n">
        <v>0</v>
      </c>
      <c r="AV33" s="144" t="n">
        <v>17</v>
      </c>
      <c r="AW33" s="127" t="n">
        <v>1440</v>
      </c>
      <c r="AX33" s="127" t="n">
        <v>0</v>
      </c>
      <c r="AZ33" s="145" t="n">
        <v>1021</v>
      </c>
      <c r="BA33" s="145" t="n">
        <v>1030</v>
      </c>
      <c r="BB33" s="145" t="n">
        <v>1021</v>
      </c>
      <c r="BC33" s="145" t="n">
        <f aca="false">BA33-AZ33</f>
        <v>9</v>
      </c>
      <c r="BD33" s="145" t="n">
        <f aca="false">AP33</f>
        <v>8622.91077441078</v>
      </c>
      <c r="BE33" s="147" t="n">
        <f aca="false">BB33/24</f>
        <v>42.5416666666667</v>
      </c>
      <c r="BF33" s="174" t="n">
        <v>0</v>
      </c>
      <c r="BG33" s="175" t="n">
        <v>0</v>
      </c>
      <c r="BH33" s="176" t="n">
        <v>29.4</v>
      </c>
      <c r="BI33" s="177" t="n">
        <v>27.2</v>
      </c>
      <c r="BJ33" s="177" t="n">
        <v>22.3</v>
      </c>
      <c r="BK33" s="177" t="n">
        <v>24.4</v>
      </c>
      <c r="BL33" s="145" t="n">
        <v>982</v>
      </c>
      <c r="BM33" s="177" t="n">
        <v>50.09</v>
      </c>
      <c r="BN33" s="178" t="n">
        <v>0.9297</v>
      </c>
      <c r="BO33" s="177" t="n">
        <v>93.2</v>
      </c>
      <c r="BP33" s="176" t="n">
        <v>86.2</v>
      </c>
      <c r="BQ33" s="114" t="n">
        <f aca="false">BP33-BO33</f>
        <v>-7</v>
      </c>
      <c r="BR33" s="145" t="n">
        <v>12553</v>
      </c>
      <c r="BS33" s="145" t="n">
        <v>12466</v>
      </c>
      <c r="BT33" s="116" t="n">
        <f aca="false">BS33-BR33</f>
        <v>-87</v>
      </c>
      <c r="BU33" s="145" t="n">
        <f aca="false">BF33+BG33</f>
        <v>0</v>
      </c>
      <c r="BV33" s="147" t="n">
        <v>0</v>
      </c>
      <c r="BW33" s="147" t="n">
        <v>0</v>
      </c>
      <c r="BY33" s="147" t="n">
        <v>24</v>
      </c>
      <c r="BZ33" s="147" t="n">
        <v>7.83</v>
      </c>
    </row>
    <row r="34" customFormat="false" ht="12.75" hidden="false" customHeight="true" outlineLevel="0" collapsed="false">
      <c r="A34" s="226" t="s">
        <v>103</v>
      </c>
      <c r="B34" s="85" t="n">
        <v>42848</v>
      </c>
      <c r="C34" s="86" t="n">
        <v>82.7</v>
      </c>
      <c r="D34" s="87" t="n">
        <v>0.569</v>
      </c>
      <c r="E34" s="88" t="n">
        <v>93</v>
      </c>
      <c r="F34" s="88" t="n">
        <v>74</v>
      </c>
      <c r="G34" s="89" t="n">
        <v>24</v>
      </c>
      <c r="H34" s="89" t="n">
        <v>0</v>
      </c>
      <c r="I34" s="89" t="n">
        <v>24</v>
      </c>
      <c r="J34" s="89" t="n">
        <v>0</v>
      </c>
      <c r="K34" s="90" t="n">
        <v>0</v>
      </c>
      <c r="L34" s="90" t="n">
        <v>0</v>
      </c>
      <c r="M34" s="90" t="n">
        <v>0</v>
      </c>
      <c r="N34" s="90" t="n">
        <v>0</v>
      </c>
      <c r="O34" s="90" t="n">
        <v>0</v>
      </c>
      <c r="P34" s="90" t="n">
        <v>0</v>
      </c>
      <c r="Q34" s="90" t="n">
        <v>3572</v>
      </c>
      <c r="R34" s="91" t="n">
        <v>3068</v>
      </c>
      <c r="S34" s="91" t="n">
        <v>3068</v>
      </c>
      <c r="T34" s="92" t="n">
        <v>3006</v>
      </c>
      <c r="U34" s="92" t="n">
        <v>3104</v>
      </c>
      <c r="V34" s="89" t="n">
        <v>43</v>
      </c>
      <c r="W34" s="89" t="n">
        <v>0</v>
      </c>
      <c r="X34" s="89" t="n">
        <v>43</v>
      </c>
      <c r="Y34" s="89" t="n">
        <v>0</v>
      </c>
      <c r="Z34" s="89" t="n">
        <v>60</v>
      </c>
      <c r="AA34" s="88" t="n">
        <v>0</v>
      </c>
      <c r="AB34" s="93" t="n">
        <f aca="false">U34-T34+AX34</f>
        <v>98</v>
      </c>
      <c r="AC34" s="94" t="n">
        <f aca="false">T34-S34</f>
        <v>-62</v>
      </c>
      <c r="AD34" s="88" t="n">
        <v>133</v>
      </c>
      <c r="AE34" s="95" t="n">
        <f aca="false">IF(AD34&gt;0, U34/(AD34*24),"no data")</f>
        <v>0.972431077694236</v>
      </c>
      <c r="AF34" s="96" t="n">
        <f aca="false">IF(Q34&gt;0,Q34/24,"no data")</f>
        <v>148.833333333333</v>
      </c>
      <c r="AG34" s="95" t="n">
        <f aca="false">IF(T34&gt;0,(T34/Q34),"no data")</f>
        <v>0.841545352743561</v>
      </c>
      <c r="AH34" s="97" t="n">
        <f aca="false">(1440-((V34*W34)+(X34*Y34)+(Z34*AA34))/(V34+X34+Z34))/1440</f>
        <v>1</v>
      </c>
      <c r="AI34" s="98" t="n">
        <f aca="false">IF(T34&gt;0,(1440-((W34*V34+AR34*AS34)+(Y34*X34+AT34*AU34)+(Z34*AA34+AV34*AW34))/(V34+X34+Z34))/1440,"no data")</f>
        <v>0.883561643835616</v>
      </c>
      <c r="AJ34" s="110" t="n">
        <v>8.835</v>
      </c>
      <c r="AK34" s="230" t="n">
        <v>148.08</v>
      </c>
      <c r="AL34" s="101" t="n">
        <f aca="false">AJ34*AK34</f>
        <v>1308.2868</v>
      </c>
      <c r="AM34" s="110" t="n">
        <v>26.019</v>
      </c>
      <c r="AN34" s="88" t="n">
        <v>945</v>
      </c>
      <c r="AO34" s="103" t="n">
        <f aca="false">AM34*AN34</f>
        <v>24587.955</v>
      </c>
      <c r="AP34" s="104" t="n">
        <f aca="false">IF(T34&gt;0,((((AJ34*AK34)+(AM34*AN34))/(T34*1000))*1000000),"no data")</f>
        <v>8614.85089820359</v>
      </c>
      <c r="AQ34" s="101" t="n">
        <f aca="false">R34/24</f>
        <v>127.833333333333</v>
      </c>
      <c r="AR34" s="88" t="n">
        <v>0</v>
      </c>
      <c r="AS34" s="106" t="n">
        <v>0</v>
      </c>
      <c r="AT34" s="106" t="n">
        <v>0</v>
      </c>
      <c r="AU34" s="88" t="n">
        <v>0</v>
      </c>
      <c r="AV34" s="106" t="n">
        <v>17</v>
      </c>
      <c r="AW34" s="88" t="n">
        <v>1440</v>
      </c>
      <c r="AX34" s="88" t="n">
        <v>0</v>
      </c>
      <c r="AZ34" s="107" t="n">
        <v>1044</v>
      </c>
      <c r="BA34" s="107" t="n">
        <v>1032</v>
      </c>
      <c r="BB34" s="107" t="n">
        <v>1028</v>
      </c>
      <c r="BC34" s="107" t="n">
        <f aca="false">BA34-AZ34</f>
        <v>-12</v>
      </c>
      <c r="BD34" s="107" t="n">
        <f aca="false">AP34</f>
        <v>8614.85089820359</v>
      </c>
      <c r="BE34" s="232" t="n">
        <f aca="false">BB34/24</f>
        <v>42.8333333333333</v>
      </c>
      <c r="BF34" s="109" t="n">
        <v>0</v>
      </c>
      <c r="BG34" s="110" t="n">
        <v>0</v>
      </c>
      <c r="BH34" s="111" t="n">
        <v>30</v>
      </c>
      <c r="BI34" s="112" t="n">
        <v>27.69</v>
      </c>
      <c r="BJ34" s="111" t="n">
        <v>22.39</v>
      </c>
      <c r="BK34" s="111" t="n">
        <v>24.51</v>
      </c>
      <c r="BL34" s="112" t="n">
        <v>984.1</v>
      </c>
      <c r="BM34" s="111" t="n">
        <v>50.07</v>
      </c>
      <c r="BN34" s="113" t="n">
        <v>0.9296</v>
      </c>
      <c r="BO34" s="112" t="n">
        <v>95.05</v>
      </c>
      <c r="BP34" s="111" t="n">
        <v>86.62</v>
      </c>
      <c r="BQ34" s="114" t="n">
        <f aca="false">BP34-BO34</f>
        <v>-8.42999999999999</v>
      </c>
      <c r="BR34" s="107" t="n">
        <v>12489</v>
      </c>
      <c r="BS34" s="107" t="n">
        <v>12448</v>
      </c>
      <c r="BT34" s="116" t="n">
        <f aca="false">BS34-BR34</f>
        <v>-41</v>
      </c>
      <c r="BU34" s="107" t="n">
        <f aca="false">BF34+BG34</f>
        <v>0</v>
      </c>
      <c r="BV34" s="108" t="n">
        <v>0</v>
      </c>
      <c r="BW34" s="108" t="n">
        <v>0</v>
      </c>
      <c r="BY34" s="108" t="n">
        <v>24</v>
      </c>
      <c r="BZ34" s="108" t="n">
        <v>7.47</v>
      </c>
    </row>
    <row r="35" customFormat="false" ht="15" hidden="false" customHeight="false" outlineLevel="0" collapsed="false">
      <c r="A35" s="226"/>
      <c r="B35" s="85" t="n">
        <v>42849</v>
      </c>
      <c r="C35" s="86" t="n">
        <v>81.9</v>
      </c>
      <c r="D35" s="87" t="n">
        <v>0.545</v>
      </c>
      <c r="E35" s="88" t="n">
        <v>93</v>
      </c>
      <c r="F35" s="88" t="n">
        <v>70</v>
      </c>
      <c r="G35" s="89" t="n">
        <v>24</v>
      </c>
      <c r="H35" s="89" t="n">
        <v>0</v>
      </c>
      <c r="I35" s="89" t="n">
        <v>24</v>
      </c>
      <c r="J35" s="89" t="n">
        <v>0</v>
      </c>
      <c r="K35" s="90" t="n">
        <v>0</v>
      </c>
      <c r="L35" s="90" t="n">
        <v>0</v>
      </c>
      <c r="M35" s="90" t="n">
        <v>0</v>
      </c>
      <c r="N35" s="90" t="n">
        <v>0</v>
      </c>
      <c r="O35" s="90" t="n">
        <v>0</v>
      </c>
      <c r="P35" s="90" t="n">
        <v>0</v>
      </c>
      <c r="Q35" s="90" t="n">
        <v>3575</v>
      </c>
      <c r="R35" s="91" t="n">
        <v>3082</v>
      </c>
      <c r="S35" s="91" t="n">
        <v>3082</v>
      </c>
      <c r="T35" s="92" t="n">
        <v>3022</v>
      </c>
      <c r="U35" s="92" t="n">
        <v>3120</v>
      </c>
      <c r="V35" s="89" t="n">
        <v>44</v>
      </c>
      <c r="W35" s="89" t="n">
        <v>0</v>
      </c>
      <c r="X35" s="89" t="n">
        <v>43</v>
      </c>
      <c r="Y35" s="89" t="n">
        <v>0</v>
      </c>
      <c r="Z35" s="89" t="n">
        <v>60</v>
      </c>
      <c r="AA35" s="88" t="n">
        <v>0</v>
      </c>
      <c r="AB35" s="93" t="n">
        <f aca="false">U35-T35+AX35</f>
        <v>98</v>
      </c>
      <c r="AC35" s="94" t="n">
        <f aca="false">T35-S35</f>
        <v>-60</v>
      </c>
      <c r="AD35" s="88" t="n">
        <v>134</v>
      </c>
      <c r="AE35" s="95" t="n">
        <f aca="false">IF(AD35&gt;0, U35/(AD35*24),"no data")</f>
        <v>0.970149253731343</v>
      </c>
      <c r="AF35" s="96" t="n">
        <f aca="false">IF(Q35&gt;0,Q35/24,"no data")</f>
        <v>148.958333333333</v>
      </c>
      <c r="AG35" s="95" t="n">
        <f aca="false">IF(T35&gt;0,(T35/Q35),"no data")</f>
        <v>0.845314685314685</v>
      </c>
      <c r="AH35" s="97" t="n">
        <f aca="false">(1440-((V35*W35)+(X35*Y35)+(Z35*AA35))/(V35+X35+Z35))/1440</f>
        <v>1</v>
      </c>
      <c r="AI35" s="98" t="n">
        <f aca="false">IF(T35&gt;0,(1440-((W35*V35+AR35*AS35)+(Y35*X35+AT35*AU35)+(Z35*AA35+AV35*AW35))/(V35+X35+Z35))/1440,"no data")</f>
        <v>0.884353741496599</v>
      </c>
      <c r="AJ35" s="110" t="n">
        <v>8.792</v>
      </c>
      <c r="AK35" s="230" t="n">
        <v>146.6</v>
      </c>
      <c r="AL35" s="101" t="n">
        <f aca="false">AJ35*AK35</f>
        <v>1288.9072</v>
      </c>
      <c r="AM35" s="110" t="n">
        <v>26.25</v>
      </c>
      <c r="AN35" s="88" t="n">
        <v>944</v>
      </c>
      <c r="AO35" s="103" t="n">
        <f aca="false">AM35*AN35</f>
        <v>24780</v>
      </c>
      <c r="AP35" s="104" t="n">
        <f aca="false">IF(T35&gt;0,((((AJ35*AK35)+(AM35*AN35))/(T35*1000))*1000000),"no data")</f>
        <v>8626.37564526804</v>
      </c>
      <c r="AQ35" s="101" t="n">
        <f aca="false">R35/24</f>
        <v>128.416666666667</v>
      </c>
      <c r="AR35" s="88" t="n">
        <v>0</v>
      </c>
      <c r="AS35" s="106" t="n">
        <v>0</v>
      </c>
      <c r="AT35" s="106" t="n">
        <v>0</v>
      </c>
      <c r="AU35" s="88" t="n">
        <v>0</v>
      </c>
      <c r="AV35" s="106" t="n">
        <v>17</v>
      </c>
      <c r="AW35" s="88" t="n">
        <v>1440</v>
      </c>
      <c r="AX35" s="88" t="n">
        <v>0</v>
      </c>
      <c r="AZ35" s="107" t="n">
        <v>1048</v>
      </c>
      <c r="BA35" s="107" t="n">
        <v>1039</v>
      </c>
      <c r="BB35" s="107" t="n">
        <v>1033</v>
      </c>
      <c r="BC35" s="107" t="n">
        <f aca="false">BA35-AZ35</f>
        <v>-9</v>
      </c>
      <c r="BD35" s="107" t="n">
        <f aca="false">AP35</f>
        <v>8626.37564526804</v>
      </c>
      <c r="BE35" s="232" t="n">
        <f aca="false">BB35/24</f>
        <v>43.0416666666667</v>
      </c>
      <c r="BF35" s="109" t="n">
        <v>0</v>
      </c>
      <c r="BG35" s="110" t="n">
        <v>0</v>
      </c>
      <c r="BH35" s="111" t="n">
        <v>30.1</v>
      </c>
      <c r="BI35" s="111" t="n">
        <v>27.8</v>
      </c>
      <c r="BJ35" s="112" t="n">
        <v>22.59</v>
      </c>
      <c r="BK35" s="111" t="n">
        <v>24.42</v>
      </c>
      <c r="BL35" s="112" t="n">
        <v>988.3</v>
      </c>
      <c r="BM35" s="111" t="n">
        <v>50.04</v>
      </c>
      <c r="BN35" s="113" t="n">
        <v>0.9297</v>
      </c>
      <c r="BO35" s="107" t="n">
        <v>94.48</v>
      </c>
      <c r="BP35" s="111" t="n">
        <v>86.41</v>
      </c>
      <c r="BQ35" s="114" t="n">
        <f aca="false">BP35-BO35</f>
        <v>-8.07000000000001</v>
      </c>
      <c r="BR35" s="107" t="n">
        <v>12476</v>
      </c>
      <c r="BS35" s="107" t="n">
        <v>12455</v>
      </c>
      <c r="BT35" s="116" t="n">
        <f aca="false">BS35-BR35</f>
        <v>-21</v>
      </c>
      <c r="BU35" s="107" t="n">
        <f aca="false">BF35+BG35</f>
        <v>0</v>
      </c>
      <c r="BV35" s="108" t="n">
        <v>0</v>
      </c>
      <c r="BW35" s="108" t="n">
        <v>0</v>
      </c>
      <c r="BY35" s="108" t="n">
        <v>24</v>
      </c>
      <c r="BZ35" s="108" t="n">
        <v>7.92</v>
      </c>
    </row>
    <row r="36" customFormat="false" ht="15" hidden="false" customHeight="false" outlineLevel="0" collapsed="false">
      <c r="A36" s="226"/>
      <c r="B36" s="85" t="n">
        <v>42850</v>
      </c>
      <c r="C36" s="86" t="n">
        <v>86.1</v>
      </c>
      <c r="D36" s="87" t="n">
        <v>0.456</v>
      </c>
      <c r="E36" s="88" t="n">
        <v>98</v>
      </c>
      <c r="F36" s="88" t="n">
        <v>74</v>
      </c>
      <c r="G36" s="89" t="n">
        <v>24</v>
      </c>
      <c r="H36" s="89" t="n">
        <v>0</v>
      </c>
      <c r="I36" s="89" t="n">
        <v>24</v>
      </c>
      <c r="J36" s="89" t="n">
        <v>0</v>
      </c>
      <c r="K36" s="90" t="n">
        <v>0</v>
      </c>
      <c r="L36" s="90" t="n">
        <v>0</v>
      </c>
      <c r="M36" s="90" t="n">
        <v>0</v>
      </c>
      <c r="N36" s="90" t="n">
        <v>0</v>
      </c>
      <c r="O36" s="90" t="n">
        <v>0</v>
      </c>
      <c r="P36" s="90" t="n">
        <v>0</v>
      </c>
      <c r="Q36" s="90" t="n">
        <v>3534</v>
      </c>
      <c r="R36" s="91" t="n">
        <v>3058</v>
      </c>
      <c r="S36" s="91" t="n">
        <v>3058</v>
      </c>
      <c r="T36" s="92" t="n">
        <v>3000</v>
      </c>
      <c r="U36" s="92" t="n">
        <v>3098</v>
      </c>
      <c r="V36" s="89" t="n">
        <v>43</v>
      </c>
      <c r="W36" s="89" t="n">
        <v>0</v>
      </c>
      <c r="X36" s="89" t="n">
        <v>43</v>
      </c>
      <c r="Y36" s="89" t="n">
        <v>0</v>
      </c>
      <c r="Z36" s="89" t="n">
        <v>60</v>
      </c>
      <c r="AA36" s="88" t="n">
        <v>0</v>
      </c>
      <c r="AB36" s="93" t="n">
        <f aca="false">U36-T36+AX36</f>
        <v>98</v>
      </c>
      <c r="AC36" s="94" t="n">
        <f aca="false">T36-S36</f>
        <v>-58</v>
      </c>
      <c r="AD36" s="88" t="n">
        <v>133</v>
      </c>
      <c r="AE36" s="95" t="n">
        <f aca="false">IF(AD36&gt;0, U36/(AD36*24),"no data")</f>
        <v>0.970551378446115</v>
      </c>
      <c r="AF36" s="96" t="n">
        <f aca="false">IF(Q36&gt;0,Q36/24,"no data")</f>
        <v>147.25</v>
      </c>
      <c r="AG36" s="95" t="n">
        <f aca="false">IF(T36&gt;0,(T36/Q36),"no data")</f>
        <v>0.848896434634974</v>
      </c>
      <c r="AH36" s="97" t="n">
        <f aca="false">(1440-((V36*W36)+(X36*Y36)+(Z36*AA36))/(V36+X36+Z36))/1440</f>
        <v>1</v>
      </c>
      <c r="AI36" s="98" t="n">
        <f aca="false">IF(T36&gt;0,(1440-((W36*V36+AR36*AS36)+(Y36*X36+AT36*AU36)+(Z36*AA36+AV36*AW36))/(V36+X36+Z36))/1440,"no data")</f>
        <v>0.883561643835616</v>
      </c>
      <c r="AJ36" s="110" t="n">
        <v>8.82</v>
      </c>
      <c r="AK36" s="230" t="n">
        <v>144.65</v>
      </c>
      <c r="AL36" s="101" t="n">
        <f aca="false">AJ36*AK36</f>
        <v>1275.813</v>
      </c>
      <c r="AM36" s="110" t="n">
        <v>26.091</v>
      </c>
      <c r="AN36" s="88" t="n">
        <v>945</v>
      </c>
      <c r="AO36" s="103" t="n">
        <f aca="false">AM36*AN36</f>
        <v>24655.995</v>
      </c>
      <c r="AP36" s="104" t="n">
        <f aca="false">IF(T36&gt;0,((((AJ36*AK36)+(AM36*AN36))/(T36*1000))*1000000),"no data")</f>
        <v>8643.936</v>
      </c>
      <c r="AQ36" s="101" t="n">
        <f aca="false">R36/24</f>
        <v>127.416666666667</v>
      </c>
      <c r="AR36" s="88" t="n">
        <v>0</v>
      </c>
      <c r="AS36" s="106" t="n">
        <v>0</v>
      </c>
      <c r="AT36" s="106" t="n">
        <v>0</v>
      </c>
      <c r="AU36" s="88" t="n">
        <v>0</v>
      </c>
      <c r="AV36" s="106" t="n">
        <v>17</v>
      </c>
      <c r="AW36" s="88" t="n">
        <v>1440</v>
      </c>
      <c r="AX36" s="88" t="n">
        <v>0</v>
      </c>
      <c r="AZ36" s="107" t="n">
        <v>1032</v>
      </c>
      <c r="BA36" s="107" t="n">
        <v>1036</v>
      </c>
      <c r="BB36" s="107" t="n">
        <v>1030</v>
      </c>
      <c r="BC36" s="107" t="n">
        <f aca="false">BA36-AZ36</f>
        <v>4</v>
      </c>
      <c r="BD36" s="107" t="n">
        <f aca="false">AP36</f>
        <v>8643.936</v>
      </c>
      <c r="BE36" s="232" t="n">
        <f aca="false">BB36/24</f>
        <v>42.9166666666667</v>
      </c>
      <c r="BF36" s="109" t="n">
        <v>0</v>
      </c>
      <c r="BG36" s="110" t="n">
        <v>0</v>
      </c>
      <c r="BH36" s="111" t="n">
        <v>29.64</v>
      </c>
      <c r="BI36" s="112" t="n">
        <v>27.49</v>
      </c>
      <c r="BJ36" s="111" t="n">
        <v>22.58</v>
      </c>
      <c r="BK36" s="111" t="n">
        <v>24.35</v>
      </c>
      <c r="BL36" s="112" t="n">
        <v>989.5</v>
      </c>
      <c r="BM36" s="111" t="n">
        <v>50.05</v>
      </c>
      <c r="BN36" s="113" t="n">
        <v>0.9301</v>
      </c>
      <c r="BO36" s="112" t="n">
        <v>93.51</v>
      </c>
      <c r="BP36" s="111" t="n">
        <v>86.27</v>
      </c>
      <c r="BQ36" s="114" t="n">
        <f aca="false">BP36-BO36</f>
        <v>-7.24000000000001</v>
      </c>
      <c r="BR36" s="107" t="n">
        <v>12530</v>
      </c>
      <c r="BS36" s="107" t="n">
        <v>12477</v>
      </c>
      <c r="BT36" s="116" t="n">
        <f aca="false">BS36-BR36</f>
        <v>-53</v>
      </c>
      <c r="BU36" s="107" t="n">
        <f aca="false">BF36+BG36</f>
        <v>0</v>
      </c>
      <c r="BV36" s="108" t="n">
        <v>0</v>
      </c>
      <c r="BW36" s="108" t="n">
        <v>0</v>
      </c>
      <c r="BY36" s="108" t="n">
        <v>24</v>
      </c>
      <c r="BZ36" s="108"/>
    </row>
    <row r="37" customFormat="false" ht="15" hidden="false" customHeight="false" outlineLevel="0" collapsed="false">
      <c r="A37" s="226"/>
      <c r="B37" s="85" t="n">
        <v>42851</v>
      </c>
      <c r="C37" s="86" t="n">
        <v>89.69</v>
      </c>
      <c r="D37" s="87" t="n">
        <v>0.4113</v>
      </c>
      <c r="E37" s="88" t="n">
        <v>102</v>
      </c>
      <c r="F37" s="88" t="n">
        <v>78</v>
      </c>
      <c r="G37" s="89" t="n">
        <v>24</v>
      </c>
      <c r="H37" s="89" t="n">
        <v>0</v>
      </c>
      <c r="I37" s="89" t="n">
        <v>24</v>
      </c>
      <c r="J37" s="89" t="n">
        <v>0</v>
      </c>
      <c r="K37" s="90" t="n">
        <v>0</v>
      </c>
      <c r="L37" s="90" t="n">
        <v>0</v>
      </c>
      <c r="M37" s="90" t="n">
        <v>0</v>
      </c>
      <c r="N37" s="90" t="n">
        <v>0</v>
      </c>
      <c r="O37" s="90" t="n">
        <v>12</v>
      </c>
      <c r="P37" s="90" t="n">
        <v>0</v>
      </c>
      <c r="Q37" s="90" t="n">
        <v>3500</v>
      </c>
      <c r="R37" s="91" t="n">
        <v>3206</v>
      </c>
      <c r="S37" s="91" t="n">
        <v>3206</v>
      </c>
      <c r="T37" s="92" t="n">
        <v>3149</v>
      </c>
      <c r="U37" s="92" t="n">
        <v>3254</v>
      </c>
      <c r="V37" s="89" t="n">
        <v>42</v>
      </c>
      <c r="W37" s="89" t="n">
        <v>0</v>
      </c>
      <c r="X37" s="89" t="n">
        <v>43</v>
      </c>
      <c r="Y37" s="89" t="n">
        <v>0</v>
      </c>
      <c r="Z37" s="89" t="n">
        <v>60</v>
      </c>
      <c r="AA37" s="88" t="n">
        <v>0</v>
      </c>
      <c r="AB37" s="93" t="n">
        <f aca="false">U37-T37+AX37</f>
        <v>105</v>
      </c>
      <c r="AC37" s="94" t="n">
        <f aca="false">T37-S37</f>
        <v>-57</v>
      </c>
      <c r="AD37" s="88" t="n">
        <v>144</v>
      </c>
      <c r="AE37" s="95" t="n">
        <f aca="false">IF(AD37&gt;0, U37/(AD37*24),"no data")</f>
        <v>0.941550925925926</v>
      </c>
      <c r="AF37" s="96" t="n">
        <f aca="false">IF(Q37&gt;0,Q37/24,"no data")</f>
        <v>145.833333333333</v>
      </c>
      <c r="AG37" s="95" t="n">
        <f aca="false">IF(T37&gt;0,(T37/Q37),"no data")</f>
        <v>0.899714285714286</v>
      </c>
      <c r="AH37" s="97" t="n">
        <f aca="false">(1440-((V37*W37)+(X37*Y37)+(Z37*AA37))/(V37+X37+Z37))/1440</f>
        <v>1</v>
      </c>
      <c r="AI37" s="98" t="n">
        <f aca="false">IF(T37&gt;0,(1440-((W37*V37+AR37*AS37)+(Y37*X37+AT37*AU37)+(Z37*AA37+AV37*AW37))/(V37+X37+Z37))/1440,"no data")</f>
        <v>0.941379310344827</v>
      </c>
      <c r="AJ37" s="110" t="n">
        <v>8.83</v>
      </c>
      <c r="AK37" s="230" t="n">
        <v>145.85</v>
      </c>
      <c r="AL37" s="101" t="n">
        <f aca="false">AJ37*AK37</f>
        <v>1287.8555</v>
      </c>
      <c r="AM37" s="110" t="n">
        <v>27.578</v>
      </c>
      <c r="AN37" s="88" t="n">
        <v>944</v>
      </c>
      <c r="AO37" s="103" t="n">
        <f aca="false">AM37*AN37</f>
        <v>26033.632</v>
      </c>
      <c r="AP37" s="104" t="n">
        <f aca="false">IF(T37&gt;0,((((AJ37*AK37)+(AM37*AN37))/(T37*1000))*1000000),"no data")</f>
        <v>8676.24245792315</v>
      </c>
      <c r="AQ37" s="101" t="n">
        <f aca="false">R37/24</f>
        <v>133.583333333333</v>
      </c>
      <c r="AR37" s="88" t="n">
        <v>0</v>
      </c>
      <c r="AS37" s="106" t="n">
        <v>0</v>
      </c>
      <c r="AT37" s="106" t="n">
        <v>0</v>
      </c>
      <c r="AU37" s="88" t="n">
        <v>0</v>
      </c>
      <c r="AV37" s="106" t="n">
        <v>17</v>
      </c>
      <c r="AW37" s="88" t="n">
        <v>720</v>
      </c>
      <c r="AX37" s="88" t="n">
        <v>0</v>
      </c>
      <c r="AZ37" s="107" t="n">
        <v>1017</v>
      </c>
      <c r="BA37" s="107" t="n">
        <v>1029</v>
      </c>
      <c r="BB37" s="107" t="n">
        <v>1208</v>
      </c>
      <c r="BC37" s="107" t="n">
        <f aca="false">BA37-AZ37</f>
        <v>12</v>
      </c>
      <c r="BD37" s="107" t="n">
        <f aca="false">AP37</f>
        <v>8676.24245792315</v>
      </c>
      <c r="BE37" s="232" t="n">
        <f aca="false">BB37/24</f>
        <v>50.3333333333333</v>
      </c>
      <c r="BF37" s="109" t="n">
        <v>1.05</v>
      </c>
      <c r="BG37" s="110" t="n">
        <v>1.02</v>
      </c>
      <c r="BH37" s="111" t="n">
        <v>29.24</v>
      </c>
      <c r="BI37" s="112" t="n">
        <v>27.23</v>
      </c>
      <c r="BJ37" s="111" t="n">
        <v>22.45</v>
      </c>
      <c r="BK37" s="111" t="n">
        <v>24.22</v>
      </c>
      <c r="BL37" s="112" t="n">
        <v>988.17</v>
      </c>
      <c r="BM37" s="111" t="n">
        <v>50.09</v>
      </c>
      <c r="BN37" s="122" t="n">
        <v>0.93</v>
      </c>
      <c r="BO37" s="111" t="n">
        <v>92.86</v>
      </c>
      <c r="BP37" s="111" t="n">
        <v>86.03</v>
      </c>
      <c r="BQ37" s="114" t="n">
        <f aca="false">BP37-BO37</f>
        <v>-6.83</v>
      </c>
      <c r="BR37" s="107" t="n">
        <v>12590</v>
      </c>
      <c r="BS37" s="107" t="n">
        <v>12504</v>
      </c>
      <c r="BT37" s="116" t="n">
        <f aca="false">BS37-BR37</f>
        <v>-86</v>
      </c>
      <c r="BU37" s="107" t="n">
        <f aca="false">BF37+BG37</f>
        <v>2.07</v>
      </c>
      <c r="BV37" s="108" t="n">
        <v>13.06</v>
      </c>
      <c r="BW37" s="108" t="n">
        <v>12.983</v>
      </c>
      <c r="BY37" s="108" t="n">
        <v>24</v>
      </c>
      <c r="BZ37" s="108" t="n">
        <v>4.75</v>
      </c>
    </row>
    <row r="38" customFormat="false" ht="15" hidden="false" customHeight="false" outlineLevel="0" collapsed="false">
      <c r="A38" s="226"/>
      <c r="B38" s="85" t="n">
        <v>42852</v>
      </c>
      <c r="C38" s="86" t="n">
        <v>88.48</v>
      </c>
      <c r="D38" s="87" t="n">
        <v>0.401</v>
      </c>
      <c r="E38" s="88" t="n">
        <v>101</v>
      </c>
      <c r="F38" s="88" t="n">
        <v>76</v>
      </c>
      <c r="G38" s="89" t="n">
        <v>24</v>
      </c>
      <c r="H38" s="89" t="n">
        <v>0</v>
      </c>
      <c r="I38" s="89" t="n">
        <v>24</v>
      </c>
      <c r="J38" s="89" t="n">
        <v>0</v>
      </c>
      <c r="K38" s="90" t="n">
        <v>0</v>
      </c>
      <c r="L38" s="90" t="n">
        <v>0</v>
      </c>
      <c r="M38" s="90" t="n">
        <v>0</v>
      </c>
      <c r="N38" s="90" t="n">
        <v>0</v>
      </c>
      <c r="O38" s="90" t="n">
        <v>12</v>
      </c>
      <c r="P38" s="90" t="n">
        <v>0</v>
      </c>
      <c r="Q38" s="90" t="n">
        <v>3510</v>
      </c>
      <c r="R38" s="91" t="n">
        <v>3258</v>
      </c>
      <c r="S38" s="91" t="n">
        <v>3258</v>
      </c>
      <c r="T38" s="92" t="n">
        <v>3192</v>
      </c>
      <c r="U38" s="92" t="n">
        <v>3301</v>
      </c>
      <c r="V38" s="89" t="n">
        <v>43</v>
      </c>
      <c r="W38" s="89" t="n">
        <v>0</v>
      </c>
      <c r="X38" s="89" t="n">
        <v>43</v>
      </c>
      <c r="Y38" s="89" t="n">
        <v>0</v>
      </c>
      <c r="Z38" s="89" t="n">
        <v>60</v>
      </c>
      <c r="AA38" s="88" t="n">
        <v>0</v>
      </c>
      <c r="AB38" s="93" t="n">
        <f aca="false">U38-T38+AX38</f>
        <v>109</v>
      </c>
      <c r="AC38" s="94" t="n">
        <f aca="false">T38-S38</f>
        <v>-66</v>
      </c>
      <c r="AD38" s="88" t="n">
        <v>144</v>
      </c>
      <c r="AE38" s="95" t="n">
        <f aca="false">IF(AD38&gt;0, U38/(AD38*24),"no data")</f>
        <v>0.955150462962963</v>
      </c>
      <c r="AF38" s="96" t="n">
        <f aca="false">IF(Q38&gt;0,Q38/24,"no data")</f>
        <v>146.25</v>
      </c>
      <c r="AG38" s="95" t="n">
        <f aca="false">IF(T38&gt;0,(T38/Q38),"no data")</f>
        <v>0.909401709401709</v>
      </c>
      <c r="AH38" s="97" t="n">
        <f aca="false">(1440-((V38*W38)+(X38*Y38)+(Z38*AA38))/(V38+X38+Z38))/1440</f>
        <v>1</v>
      </c>
      <c r="AI38" s="98" t="n">
        <f aca="false">IF(T38&gt;0,(1440-((W38*V38+AR38*AS38)+(Y38*X38+AT38*AU38)+(Z38*AA38+AV38*AW38))/(V38+X38+Z38))/1440,"no data")</f>
        <v>0.948630136986301</v>
      </c>
      <c r="AJ38" s="110" t="n">
        <v>8.825</v>
      </c>
      <c r="AK38" s="230" t="n">
        <v>147.75</v>
      </c>
      <c r="AL38" s="101" t="n">
        <f aca="false">AJ38*AK38</f>
        <v>1303.89375</v>
      </c>
      <c r="AM38" s="110" t="n">
        <v>27.915</v>
      </c>
      <c r="AN38" s="88" t="n">
        <v>944</v>
      </c>
      <c r="AO38" s="103" t="n">
        <f aca="false">AM38*AN38</f>
        <v>26351.76</v>
      </c>
      <c r="AP38" s="104" t="n">
        <f aca="false">IF(T38&gt;0,((((AJ38*AK38)+(AM38*AN38))/(T38*1000))*1000000),"no data")</f>
        <v>8664.05192669173</v>
      </c>
      <c r="AQ38" s="101" t="n">
        <f aca="false">R38/24</f>
        <v>135.75</v>
      </c>
      <c r="AR38" s="88" t="n">
        <v>0</v>
      </c>
      <c r="AS38" s="106" t="n">
        <v>0</v>
      </c>
      <c r="AT38" s="106" t="n">
        <v>0</v>
      </c>
      <c r="AU38" s="88" t="n">
        <v>0</v>
      </c>
      <c r="AV38" s="106" t="n">
        <v>15</v>
      </c>
      <c r="AW38" s="88" t="n">
        <v>720</v>
      </c>
      <c r="AX38" s="88" t="n">
        <v>0</v>
      </c>
      <c r="AZ38" s="107" t="n">
        <v>1026</v>
      </c>
      <c r="BA38" s="107" t="n">
        <v>1032</v>
      </c>
      <c r="BB38" s="107" t="n">
        <v>1243</v>
      </c>
      <c r="BC38" s="107" t="n">
        <f aca="false">BA38-AZ38</f>
        <v>6</v>
      </c>
      <c r="BD38" s="107" t="n">
        <f aca="false">AP38</f>
        <v>8664.05192669173</v>
      </c>
      <c r="BE38" s="232" t="n">
        <f aca="false">BB38/24</f>
        <v>51.7916666666667</v>
      </c>
      <c r="BF38" s="109" t="n">
        <v>1.3</v>
      </c>
      <c r="BG38" s="110" t="n">
        <v>1.22</v>
      </c>
      <c r="BH38" s="111" t="n">
        <v>29.37</v>
      </c>
      <c r="BI38" s="112" t="n">
        <v>27.4</v>
      </c>
      <c r="BJ38" s="112" t="n">
        <v>22.53</v>
      </c>
      <c r="BK38" s="112" t="n">
        <v>24.2</v>
      </c>
      <c r="BL38" s="112" t="n">
        <v>989.96</v>
      </c>
      <c r="BM38" s="111" t="n">
        <v>50.08</v>
      </c>
      <c r="BN38" s="113" t="n">
        <v>0.9296</v>
      </c>
      <c r="BO38" s="108" t="n">
        <v>92.92</v>
      </c>
      <c r="BP38" s="108" t="n">
        <v>86.02</v>
      </c>
      <c r="BQ38" s="114" t="n">
        <f aca="false">BP38-BO38</f>
        <v>-6.90000000000001</v>
      </c>
      <c r="BR38" s="107" t="n">
        <v>12582</v>
      </c>
      <c r="BS38" s="107" t="n">
        <v>12508</v>
      </c>
      <c r="BT38" s="116" t="n">
        <f aca="false">BS38-BR38</f>
        <v>-74</v>
      </c>
      <c r="BU38" s="107" t="n">
        <f aca="false">BF38+BG38</f>
        <v>2.52</v>
      </c>
      <c r="BV38" s="108" t="n">
        <v>24</v>
      </c>
      <c r="BW38" s="108" t="n">
        <v>24</v>
      </c>
      <c r="BY38" s="108" t="n">
        <v>24</v>
      </c>
      <c r="BZ38" s="108" t="n">
        <v>7.1</v>
      </c>
    </row>
    <row r="39" customFormat="false" ht="15" hidden="false" customHeight="false" outlineLevel="0" collapsed="false">
      <c r="A39" s="226"/>
      <c r="B39" s="85" t="n">
        <v>42853</v>
      </c>
      <c r="C39" s="86" t="n">
        <v>91.54</v>
      </c>
      <c r="D39" s="87" t="n">
        <v>0.4145</v>
      </c>
      <c r="E39" s="88" t="n">
        <v>102</v>
      </c>
      <c r="F39" s="88" t="n">
        <v>80</v>
      </c>
      <c r="G39" s="89" t="n">
        <v>24</v>
      </c>
      <c r="H39" s="89" t="n">
        <v>0</v>
      </c>
      <c r="I39" s="89" t="n">
        <v>24</v>
      </c>
      <c r="J39" s="89" t="n">
        <v>0</v>
      </c>
      <c r="K39" s="90" t="n">
        <v>0</v>
      </c>
      <c r="L39" s="90" t="n">
        <v>0</v>
      </c>
      <c r="M39" s="90" t="n">
        <v>0</v>
      </c>
      <c r="N39" s="90" t="n">
        <v>0</v>
      </c>
      <c r="O39" s="90" t="n">
        <v>12</v>
      </c>
      <c r="P39" s="90" t="n">
        <v>0</v>
      </c>
      <c r="Q39" s="90" t="n">
        <v>3485</v>
      </c>
      <c r="R39" s="91" t="n">
        <v>3230</v>
      </c>
      <c r="S39" s="91" t="n">
        <v>3230</v>
      </c>
      <c r="T39" s="92" t="n">
        <v>3164</v>
      </c>
      <c r="U39" s="92" t="n">
        <v>3270</v>
      </c>
      <c r="V39" s="89" t="n">
        <v>42</v>
      </c>
      <c r="W39" s="89" t="n">
        <v>0</v>
      </c>
      <c r="X39" s="89" t="n">
        <v>43</v>
      </c>
      <c r="Y39" s="89" t="n">
        <v>0</v>
      </c>
      <c r="Z39" s="89" t="n">
        <v>60</v>
      </c>
      <c r="AA39" s="88" t="n">
        <v>0</v>
      </c>
      <c r="AB39" s="93" t="n">
        <f aca="false">U39-T39+AX39</f>
        <v>106</v>
      </c>
      <c r="AC39" s="94" t="n">
        <f aca="false">T39-S39</f>
        <v>-66</v>
      </c>
      <c r="AD39" s="88" t="n">
        <v>145</v>
      </c>
      <c r="AE39" s="95" t="n">
        <f aca="false">IF(AD39&gt;0, U39/(AD39*24),"no data")</f>
        <v>0.939655172413793</v>
      </c>
      <c r="AF39" s="96" t="n">
        <f aca="false">IF(Q39&gt;0,Q39/24,"no data")</f>
        <v>145.208333333333</v>
      </c>
      <c r="AG39" s="95" t="n">
        <f aca="false">IF(T39&gt;0,(T39/Q39),"no data")</f>
        <v>0.907890961262554</v>
      </c>
      <c r="AH39" s="97" t="n">
        <f aca="false">(1440-((V39*W39)+(X39*Y39)+(Z39*AA39))/(V39+X39+Z39))/1440</f>
        <v>1</v>
      </c>
      <c r="AI39" s="98" t="n">
        <f aca="false">IF(T39&gt;0,(1440-((W39*V39+AR39*AS39)+(Y39*X39+AT39*AU39)+(Z39*AA39+AV39*AW39))/(V39+X39+Z39))/1440,"no data")</f>
        <v>0.948275862068965</v>
      </c>
      <c r="AJ39" s="110" t="n">
        <v>8.72</v>
      </c>
      <c r="AK39" s="230" t="n">
        <v>148.43</v>
      </c>
      <c r="AL39" s="101" t="n">
        <f aca="false">AJ39*AK39</f>
        <v>1294.3096</v>
      </c>
      <c r="AM39" s="110" t="n">
        <v>27.728</v>
      </c>
      <c r="AN39" s="88" t="n">
        <v>944</v>
      </c>
      <c r="AO39" s="103" t="n">
        <f aca="false">AM39*AN39</f>
        <v>26175.232</v>
      </c>
      <c r="AP39" s="104" t="n">
        <f aca="false">IF(T39&gt;0,((((AJ39*AK39)+(AM39*AN39))/(T39*1000))*1000000),"no data")</f>
        <v>8681.90316055626</v>
      </c>
      <c r="AQ39" s="101" t="n">
        <f aca="false">R39/24</f>
        <v>134.583333333333</v>
      </c>
      <c r="AR39" s="88" t="n">
        <v>0</v>
      </c>
      <c r="AS39" s="106" t="n">
        <v>0</v>
      </c>
      <c r="AT39" s="106" t="n">
        <v>0</v>
      </c>
      <c r="AU39" s="88" t="n">
        <v>0</v>
      </c>
      <c r="AV39" s="106" t="n">
        <v>15</v>
      </c>
      <c r="AW39" s="88" t="n">
        <v>720</v>
      </c>
      <c r="AX39" s="88" t="n">
        <v>0</v>
      </c>
      <c r="AZ39" s="107" t="n">
        <v>1008</v>
      </c>
      <c r="BA39" s="107" t="n">
        <v>1024</v>
      </c>
      <c r="BB39" s="107" t="n">
        <v>1238</v>
      </c>
      <c r="BC39" s="107" t="n">
        <f aca="false">BA39-AZ39</f>
        <v>16</v>
      </c>
      <c r="BD39" s="107" t="n">
        <f aca="false">AP39</f>
        <v>8681.90316055626</v>
      </c>
      <c r="BE39" s="232" t="n">
        <f aca="false">BB39/24</f>
        <v>51.5833333333333</v>
      </c>
      <c r="BF39" s="109" t="n">
        <v>1.26</v>
      </c>
      <c r="BG39" s="110" t="n">
        <v>1.18</v>
      </c>
      <c r="BH39" s="111" t="n">
        <v>29.03</v>
      </c>
      <c r="BI39" s="112" t="n">
        <v>27.08</v>
      </c>
      <c r="BJ39" s="112" t="n">
        <v>22.34</v>
      </c>
      <c r="BK39" s="112" t="n">
        <v>24.12</v>
      </c>
      <c r="BL39" s="112" t="n">
        <v>988.38</v>
      </c>
      <c r="BM39" s="111" t="n">
        <v>50.09</v>
      </c>
      <c r="BN39" s="113" t="n">
        <v>0.9293</v>
      </c>
      <c r="BO39" s="108" t="n">
        <v>92.6</v>
      </c>
      <c r="BP39" s="108" t="n">
        <v>85.81</v>
      </c>
      <c r="BQ39" s="114" t="n">
        <f aca="false">BP39-BO39</f>
        <v>-6.78999999999999</v>
      </c>
      <c r="BR39" s="107" t="n">
        <v>12626</v>
      </c>
      <c r="BS39" s="107" t="n">
        <v>12519</v>
      </c>
      <c r="BT39" s="116" t="n">
        <f aca="false">BS39-BR39</f>
        <v>-107</v>
      </c>
      <c r="BU39" s="107" t="n">
        <f aca="false">BF39+BG39</f>
        <v>2.44</v>
      </c>
      <c r="BV39" s="108" t="n">
        <v>23.766</v>
      </c>
      <c r="BW39" s="108" t="n">
        <v>23.266</v>
      </c>
      <c r="BY39" s="108" t="n">
        <v>24</v>
      </c>
      <c r="BZ39" s="108" t="n">
        <v>7.82</v>
      </c>
    </row>
    <row r="40" customFormat="false" ht="15" hidden="false" customHeight="false" outlineLevel="0" collapsed="false">
      <c r="A40" s="226"/>
      <c r="B40" s="85" t="n">
        <v>42854</v>
      </c>
      <c r="C40" s="86" t="n">
        <v>88</v>
      </c>
      <c r="D40" s="87" t="n">
        <v>0.41</v>
      </c>
      <c r="E40" s="88" t="n">
        <v>97</v>
      </c>
      <c r="F40" s="88" t="n">
        <v>76</v>
      </c>
      <c r="G40" s="89" t="n">
        <v>24</v>
      </c>
      <c r="H40" s="89" t="n">
        <v>0</v>
      </c>
      <c r="I40" s="89" t="n">
        <v>24</v>
      </c>
      <c r="J40" s="89" t="n">
        <v>0</v>
      </c>
      <c r="K40" s="90" t="n">
        <v>0</v>
      </c>
      <c r="L40" s="90" t="n">
        <v>0</v>
      </c>
      <c r="M40" s="90" t="n">
        <v>0</v>
      </c>
      <c r="N40" s="90" t="n">
        <v>0</v>
      </c>
      <c r="O40" s="90" t="n">
        <v>12</v>
      </c>
      <c r="P40" s="90" t="n">
        <v>0</v>
      </c>
      <c r="Q40" s="90" t="n">
        <v>3517</v>
      </c>
      <c r="R40" s="91" t="n">
        <v>3221</v>
      </c>
      <c r="S40" s="91" t="n">
        <v>3221</v>
      </c>
      <c r="T40" s="92" t="n">
        <v>3160</v>
      </c>
      <c r="U40" s="92" t="n">
        <v>3268</v>
      </c>
      <c r="V40" s="89" t="n">
        <v>42</v>
      </c>
      <c r="W40" s="89" t="n">
        <v>0</v>
      </c>
      <c r="X40" s="89" t="n">
        <v>43</v>
      </c>
      <c r="Y40" s="89" t="n">
        <v>0</v>
      </c>
      <c r="Z40" s="89" t="n">
        <v>60</v>
      </c>
      <c r="AA40" s="88" t="n">
        <v>0</v>
      </c>
      <c r="AB40" s="93" t="n">
        <f aca="false">U40-T40+AX40</f>
        <v>108</v>
      </c>
      <c r="AC40" s="94" t="n">
        <f aca="false">T40-S40</f>
        <v>-61</v>
      </c>
      <c r="AD40" s="88" t="n">
        <v>145</v>
      </c>
      <c r="AE40" s="95" t="n">
        <f aca="false">IF(AD40&gt;0, U40/(AD40*24),"no data")</f>
        <v>0.939080459770115</v>
      </c>
      <c r="AF40" s="96" t="n">
        <f aca="false">IF(Q40&gt;0,Q40/24,"no data")</f>
        <v>146.541666666667</v>
      </c>
      <c r="AG40" s="95" t="n">
        <f aca="false">IF(T40&gt;0,(T40/Q40),"no data")</f>
        <v>0.898493033835655</v>
      </c>
      <c r="AH40" s="97" t="n">
        <f aca="false">(1440-((V40*W40)+(X40*Y40)+(Z40*AA40))/(V40+X40+Z40))/1440</f>
        <v>1</v>
      </c>
      <c r="AI40" s="98" t="n">
        <f aca="false">IF(T40&gt;0,(1440-((W40*V40+AR40*AS40)+(Y40*X40+AT40*AU40)+(Z40*AA40+AV40*AW40))/(V40+X40+Z40))/1440,"no data")</f>
        <v>0.944827586206896</v>
      </c>
      <c r="AJ40" s="110" t="n">
        <v>8.735</v>
      </c>
      <c r="AK40" s="230" t="n">
        <v>148.59</v>
      </c>
      <c r="AL40" s="101" t="n">
        <f aca="false">AJ40*AK40</f>
        <v>1297.93365</v>
      </c>
      <c r="AM40" s="110" t="n">
        <v>27.654</v>
      </c>
      <c r="AN40" s="88" t="n">
        <v>945</v>
      </c>
      <c r="AO40" s="103" t="n">
        <f aca="false">AM40*AN40</f>
        <v>26133.03</v>
      </c>
      <c r="AP40" s="104" t="n">
        <f aca="false">IF(T40&gt;0,((((AJ40*AK40)+(AM40*AN40))/(T40*1000))*1000000),"no data")</f>
        <v>8680.68469936709</v>
      </c>
      <c r="AQ40" s="101" t="n">
        <f aca="false">R40/24</f>
        <v>134.208333333333</v>
      </c>
      <c r="AR40" s="88" t="n">
        <v>0</v>
      </c>
      <c r="AS40" s="106" t="n">
        <v>0</v>
      </c>
      <c r="AT40" s="106" t="n">
        <v>0</v>
      </c>
      <c r="AU40" s="88" t="n">
        <v>0</v>
      </c>
      <c r="AV40" s="106" t="n">
        <v>16</v>
      </c>
      <c r="AW40" s="88" t="n">
        <v>720</v>
      </c>
      <c r="AX40" s="88" t="n">
        <v>0</v>
      </c>
      <c r="AZ40" s="107" t="n">
        <v>1024</v>
      </c>
      <c r="BA40" s="107" t="n">
        <v>1028</v>
      </c>
      <c r="BB40" s="107" t="n">
        <v>1216</v>
      </c>
      <c r="BC40" s="107" t="n">
        <f aca="false">BA40-AZ40</f>
        <v>4</v>
      </c>
      <c r="BD40" s="107" t="n">
        <f aca="false">AP40</f>
        <v>8680.68469936709</v>
      </c>
      <c r="BE40" s="232" t="n">
        <f aca="false">BB40/24</f>
        <v>50.6666666666667</v>
      </c>
      <c r="BF40" s="109" t="n">
        <v>1.109</v>
      </c>
      <c r="BG40" s="110" t="n">
        <v>1.069</v>
      </c>
      <c r="BH40" s="111" t="n">
        <v>29.37</v>
      </c>
      <c r="BI40" s="112" t="n">
        <v>27.29</v>
      </c>
      <c r="BJ40" s="112" t="n">
        <v>22.36</v>
      </c>
      <c r="BK40" s="112" t="n">
        <v>24.32</v>
      </c>
      <c r="BL40" s="112" t="n">
        <v>988.54</v>
      </c>
      <c r="BM40" s="111" t="n">
        <v>50.12</v>
      </c>
      <c r="BN40" s="113" t="n">
        <v>0.9293</v>
      </c>
      <c r="BO40" s="108" t="n">
        <v>92.9</v>
      </c>
      <c r="BP40" s="108" t="n">
        <v>86.03</v>
      </c>
      <c r="BQ40" s="114" t="n">
        <f aca="false">BP40-BO40</f>
        <v>-6.87</v>
      </c>
      <c r="BR40" s="107" t="n">
        <v>12538</v>
      </c>
      <c r="BS40" s="107" t="n">
        <v>12476</v>
      </c>
      <c r="BT40" s="116" t="n">
        <f aca="false">BS40-BR40</f>
        <v>-62</v>
      </c>
      <c r="BU40" s="107" t="n">
        <f aca="false">BF40+BG40</f>
        <v>2.178</v>
      </c>
      <c r="BV40" s="233" t="n">
        <v>12</v>
      </c>
      <c r="BW40" s="233" t="n">
        <v>12</v>
      </c>
      <c r="BY40" s="123" t="n">
        <v>24</v>
      </c>
      <c r="BZ40" s="123" t="n">
        <v>6.95</v>
      </c>
    </row>
    <row r="41" customFormat="false" ht="15" hidden="false" customHeight="false" outlineLevel="0" collapsed="false">
      <c r="A41" s="226" t="s">
        <v>104</v>
      </c>
      <c r="B41" s="124" t="n">
        <v>42855</v>
      </c>
      <c r="C41" s="125" t="n">
        <v>88.7</v>
      </c>
      <c r="D41" s="151" t="n">
        <v>0.38</v>
      </c>
      <c r="E41" s="127" t="n">
        <v>100</v>
      </c>
      <c r="F41" s="127" t="n">
        <v>78</v>
      </c>
      <c r="G41" s="128" t="n">
        <v>24</v>
      </c>
      <c r="H41" s="128" t="n">
        <v>0</v>
      </c>
      <c r="I41" s="128" t="n">
        <v>24</v>
      </c>
      <c r="J41" s="128" t="n">
        <v>0</v>
      </c>
      <c r="K41" s="156" t="n">
        <v>0</v>
      </c>
      <c r="L41" s="156" t="n">
        <v>0</v>
      </c>
      <c r="M41" s="156" t="n">
        <v>0</v>
      </c>
      <c r="N41" s="156" t="n">
        <v>0</v>
      </c>
      <c r="O41" s="156" t="n">
        <v>0</v>
      </c>
      <c r="P41" s="156" t="n">
        <v>0</v>
      </c>
      <c r="Q41" s="156" t="n">
        <v>3510</v>
      </c>
      <c r="R41" s="131" t="n">
        <v>3039</v>
      </c>
      <c r="S41" s="131" t="n">
        <v>3039</v>
      </c>
      <c r="T41" s="132" t="n">
        <v>2979</v>
      </c>
      <c r="U41" s="132" t="n">
        <v>3078</v>
      </c>
      <c r="V41" s="128" t="n">
        <v>43</v>
      </c>
      <c r="W41" s="128" t="n">
        <v>0</v>
      </c>
      <c r="X41" s="128" t="n">
        <v>43</v>
      </c>
      <c r="Y41" s="128" t="n">
        <v>0</v>
      </c>
      <c r="Z41" s="128" t="n">
        <v>60</v>
      </c>
      <c r="AA41" s="127" t="n">
        <v>0</v>
      </c>
      <c r="AB41" s="133" t="n">
        <f aca="false">U41-T41+AX41</f>
        <v>99</v>
      </c>
      <c r="AC41" s="134" t="n">
        <f aca="false">T41-S41</f>
        <v>-60</v>
      </c>
      <c r="AD41" s="127" t="n">
        <v>132</v>
      </c>
      <c r="AE41" s="135" t="n">
        <f aca="false">IF(AD41&gt;0, U41/(AD41*24),"no data")</f>
        <v>0.971590909090909</v>
      </c>
      <c r="AF41" s="136" t="n">
        <f aca="false">IF(Q41&gt;0,Q41/24,"no data")</f>
        <v>146.25</v>
      </c>
      <c r="AG41" s="135" t="n">
        <f aca="false">IF(T41&gt;0,(T41/Q41),"no data")</f>
        <v>0.848717948717949</v>
      </c>
      <c r="AH41" s="137" t="n">
        <f aca="false">(1440-((V41*W41)+(X41*Y41)+(Z41*AA41))/(V41+X41+Z41))/1440</f>
        <v>1</v>
      </c>
      <c r="AI41" s="138" t="n">
        <f aca="false">IF(T41&gt;0,(1440-((W41*V41+AR41*AS41)+(Y41*X41+AT41*AU41)+(Z41*AA41+AV41*AW41))/(V41+X41+Z41))/1440,"no data")</f>
        <v>0.883561643835616</v>
      </c>
      <c r="AJ41" s="175" t="n">
        <v>8.6</v>
      </c>
      <c r="AK41" s="227" t="n">
        <v>146.73</v>
      </c>
      <c r="AL41" s="154" t="n">
        <f aca="false">AJ41*AK41</f>
        <v>1261.878</v>
      </c>
      <c r="AM41" s="175" t="n">
        <v>25.628</v>
      </c>
      <c r="AN41" s="127" t="n">
        <v>945</v>
      </c>
      <c r="AO41" s="140" t="n">
        <f aca="false">AM41*AN41</f>
        <v>24218.46</v>
      </c>
      <c r="AP41" s="141" t="n">
        <f aca="false">IF(T41&gt;0,((((AJ41*AK41)+(AM41*AN41))/(T41*1000))*1000000),"no data")</f>
        <v>8553.3192346425</v>
      </c>
      <c r="AQ41" s="127" t="n">
        <f aca="false">R41/24</f>
        <v>126.625</v>
      </c>
      <c r="AR41" s="127" t="n">
        <v>0</v>
      </c>
      <c r="AS41" s="144" t="n">
        <v>0</v>
      </c>
      <c r="AT41" s="144" t="n">
        <v>0</v>
      </c>
      <c r="AU41" s="127" t="n">
        <v>0</v>
      </c>
      <c r="AV41" s="144" t="n">
        <v>17</v>
      </c>
      <c r="AW41" s="127" t="n">
        <v>1440</v>
      </c>
      <c r="AX41" s="127" t="n">
        <v>0</v>
      </c>
      <c r="AZ41" s="145" t="n">
        <v>1023</v>
      </c>
      <c r="BA41" s="145" t="n">
        <v>1029</v>
      </c>
      <c r="BB41" s="145" t="n">
        <v>1026</v>
      </c>
      <c r="BC41" s="145" t="n">
        <f aca="false">BA41-AZ41</f>
        <v>6</v>
      </c>
      <c r="BD41" s="145" t="n">
        <f aca="false">AP41</f>
        <v>8553.3192346425</v>
      </c>
      <c r="BE41" s="147" t="n">
        <f aca="false">BB41/24</f>
        <v>42.75</v>
      </c>
      <c r="BF41" s="174" t="n">
        <v>0</v>
      </c>
      <c r="BG41" s="175" t="n">
        <v>0</v>
      </c>
      <c r="BH41" s="176" t="n">
        <v>29.3</v>
      </c>
      <c r="BI41" s="177" t="n">
        <v>27.3</v>
      </c>
      <c r="BJ41" s="177" t="n">
        <v>22.4</v>
      </c>
      <c r="BK41" s="177" t="n">
        <v>24.2</v>
      </c>
      <c r="BL41" s="177" t="n">
        <v>990.3</v>
      </c>
      <c r="BM41" s="176" t="n">
        <v>50.03</v>
      </c>
      <c r="BN41" s="178" t="n">
        <v>0.9302</v>
      </c>
      <c r="BO41" s="147" t="n">
        <v>92.58</v>
      </c>
      <c r="BP41" s="147" t="n">
        <v>85.87</v>
      </c>
      <c r="BQ41" s="114" t="n">
        <f aca="false">BP41-BO41</f>
        <v>-6.70999999999999</v>
      </c>
      <c r="BR41" s="145" t="n">
        <v>12559</v>
      </c>
      <c r="BS41" s="145" t="n">
        <v>12494</v>
      </c>
      <c r="BT41" s="116" t="n">
        <f aca="false">BS41-BR41</f>
        <v>-65</v>
      </c>
      <c r="BU41" s="145" t="n">
        <f aca="false">BF41+BG41</f>
        <v>0</v>
      </c>
      <c r="BV41" s="519" t="n">
        <v>0</v>
      </c>
      <c r="BW41" s="519" t="n">
        <v>0</v>
      </c>
      <c r="BY41" s="147" t="n">
        <v>24</v>
      </c>
      <c r="BZ41" s="147" t="n">
        <v>7.95</v>
      </c>
    </row>
    <row r="42" customFormat="false" ht="15" hidden="false" customHeight="false" outlineLevel="0" collapsed="false">
      <c r="A42" s="226"/>
      <c r="B42" s="124" t="n">
        <v>42856</v>
      </c>
      <c r="C42" s="125"/>
      <c r="D42" s="151"/>
      <c r="E42" s="127"/>
      <c r="F42" s="127"/>
      <c r="G42" s="128"/>
      <c r="H42" s="128"/>
      <c r="I42" s="128"/>
      <c r="J42" s="128"/>
      <c r="K42" s="156"/>
      <c r="L42" s="156"/>
      <c r="M42" s="156"/>
      <c r="N42" s="156"/>
      <c r="O42" s="156"/>
      <c r="P42" s="156"/>
      <c r="Q42" s="156"/>
      <c r="R42" s="131"/>
      <c r="S42" s="131"/>
      <c r="T42" s="132"/>
      <c r="U42" s="132"/>
      <c r="V42" s="128"/>
      <c r="W42" s="128"/>
      <c r="X42" s="128"/>
      <c r="Y42" s="128"/>
      <c r="Z42" s="128"/>
      <c r="AA42" s="127"/>
      <c r="AB42" s="133" t="n">
        <f aca="false">U42-T42+AX42</f>
        <v>0</v>
      </c>
      <c r="AC42" s="134" t="n">
        <f aca="false">T42-S42</f>
        <v>0</v>
      </c>
      <c r="AD42" s="127"/>
      <c r="AE42" s="135" t="str">
        <f aca="false">IF(AD42&gt;0, U42/(AD42*24),"no data")</f>
        <v>no data</v>
      </c>
      <c r="AF42" s="136" t="str">
        <f aca="false">IF(Q42&gt;0,Q42/24,"no data")</f>
        <v>no data</v>
      </c>
      <c r="AG42" s="135" t="str">
        <f aca="false">IF(T42&gt;0,(T42/Q42),"no data")</f>
        <v>no data</v>
      </c>
      <c r="AH42" s="137" t="e">
        <f aca="false">(1440-((V42*W42)+(X42*Y42)+(Z42*AA42))/(V42+X42+Z42))/1440</f>
        <v>#DIV/0!</v>
      </c>
      <c r="AI42" s="138" t="str">
        <f aca="false">IF(T42&gt;0,(1440-((W42*V42+AR42*AS42)+(Y42*X42+AT42*AU42)+(Z42*AA42+AV42*AW42))/(V42+X42+Z42))/1440,"no data")</f>
        <v>no data</v>
      </c>
      <c r="AJ42" s="175"/>
      <c r="AK42" s="154"/>
      <c r="AL42" s="154" t="n">
        <f aca="false">AJ42*AK42</f>
        <v>0</v>
      </c>
      <c r="AM42" s="175"/>
      <c r="AN42" s="127"/>
      <c r="AO42" s="140" t="n">
        <f aca="false">AM42*AN42</f>
        <v>0</v>
      </c>
      <c r="AP42" s="141" t="str">
        <f aca="false">IF(T42&gt;0,((((AJ42*AK42)+(AM42*AN42))/(T42*1000))*1000000),"no data")</f>
        <v>no data</v>
      </c>
      <c r="AQ42" s="127" t="n">
        <f aca="false">R42/24</f>
        <v>0</v>
      </c>
      <c r="AR42" s="127"/>
      <c r="AS42" s="144"/>
      <c r="AT42" s="144"/>
      <c r="AU42" s="127"/>
      <c r="AV42" s="144"/>
      <c r="AW42" s="127"/>
      <c r="AX42" s="127"/>
      <c r="AZ42" s="145"/>
      <c r="BA42" s="145"/>
      <c r="BB42" s="145"/>
      <c r="BC42" s="145" t="n">
        <f aca="false">BA42-AZ42</f>
        <v>0</v>
      </c>
      <c r="BD42" s="145" t="str">
        <f aca="false">AP42</f>
        <v>no data</v>
      </c>
      <c r="BE42" s="147" t="n">
        <f aca="false">BB42/24</f>
        <v>0</v>
      </c>
      <c r="BF42" s="174"/>
      <c r="BG42" s="175"/>
      <c r="BH42" s="176"/>
      <c r="BI42" s="177"/>
      <c r="BJ42" s="177"/>
      <c r="BK42" s="177"/>
      <c r="BL42" s="177"/>
      <c r="BM42" s="176"/>
      <c r="BN42" s="178"/>
      <c r="BO42" s="147"/>
      <c r="BP42" s="147"/>
      <c r="BQ42" s="114" t="n">
        <f aca="false">BP42-BO42</f>
        <v>0</v>
      </c>
      <c r="BR42" s="145"/>
      <c r="BS42" s="145"/>
      <c r="BT42" s="116" t="n">
        <f aca="false">BS42-BR42</f>
        <v>0</v>
      </c>
      <c r="BU42" s="145" t="n">
        <f aca="false">BF42+BG42</f>
        <v>0</v>
      </c>
      <c r="BV42" s="519"/>
      <c r="BW42" s="519"/>
      <c r="BY42" s="147"/>
      <c r="BZ42" s="147"/>
    </row>
    <row r="43" customFormat="false" ht="15" hidden="false" customHeight="false" outlineLevel="0" collapsed="false">
      <c r="A43" s="226"/>
      <c r="B43" s="124" t="n">
        <v>42857</v>
      </c>
      <c r="C43" s="125"/>
      <c r="D43" s="151"/>
      <c r="E43" s="127"/>
      <c r="F43" s="127"/>
      <c r="G43" s="128"/>
      <c r="H43" s="128"/>
      <c r="I43" s="128"/>
      <c r="J43" s="128"/>
      <c r="K43" s="156"/>
      <c r="L43" s="156"/>
      <c r="M43" s="156"/>
      <c r="N43" s="156"/>
      <c r="O43" s="156"/>
      <c r="P43" s="156"/>
      <c r="Q43" s="156"/>
      <c r="R43" s="131"/>
      <c r="S43" s="131"/>
      <c r="T43" s="132"/>
      <c r="U43" s="132"/>
      <c r="V43" s="128"/>
      <c r="W43" s="128"/>
      <c r="X43" s="128"/>
      <c r="Y43" s="128"/>
      <c r="Z43" s="128"/>
      <c r="AA43" s="127"/>
      <c r="AB43" s="133" t="n">
        <f aca="false">U43-T43+AX43</f>
        <v>0</v>
      </c>
      <c r="AC43" s="134" t="n">
        <f aca="false">T43-S43</f>
        <v>0</v>
      </c>
      <c r="AD43" s="127"/>
      <c r="AE43" s="135" t="str">
        <f aca="false">IF(AD43&gt;0, U43/(AD43*24),"no data")</f>
        <v>no data</v>
      </c>
      <c r="AF43" s="136" t="str">
        <f aca="false">IF(Q43&gt;0,Q43/24,"no data")</f>
        <v>no data</v>
      </c>
      <c r="AG43" s="135" t="str">
        <f aca="false">IF(T43&gt;0,(T43/Q43),"no data")</f>
        <v>no data</v>
      </c>
      <c r="AH43" s="137" t="e">
        <f aca="false">(1440-((V43*W43)+(X43*Y43)+(Z43*AA43))/(V43+X43+Z43))/1440</f>
        <v>#DIV/0!</v>
      </c>
      <c r="AI43" s="138" t="str">
        <f aca="false">IF(T43&gt;0,(1440-((W43*V43+AR43*AS43)+(Y43*X43+AT43*AU43)+(Z43*AA43+AV43*AW43))/(V43+X43+Z43))/1440,"no data")</f>
        <v>no data</v>
      </c>
      <c r="AJ43" s="175"/>
      <c r="AK43" s="154"/>
      <c r="AL43" s="154" t="n">
        <f aca="false">AJ43*AK43</f>
        <v>0</v>
      </c>
      <c r="AM43" s="175"/>
      <c r="AN43" s="127"/>
      <c r="AO43" s="140" t="n">
        <f aca="false">AM43*AN43</f>
        <v>0</v>
      </c>
      <c r="AP43" s="141" t="str">
        <f aca="false">IF(T43&gt;0,((((AJ43*AK43)+(AM43*AN43))/(T43*1000))*1000000),"no data")</f>
        <v>no data</v>
      </c>
      <c r="AQ43" s="127" t="n">
        <f aca="false">R43/24</f>
        <v>0</v>
      </c>
      <c r="AR43" s="127"/>
      <c r="AS43" s="144"/>
      <c r="AT43" s="144"/>
      <c r="AU43" s="127"/>
      <c r="AV43" s="144"/>
      <c r="AW43" s="127"/>
      <c r="AX43" s="127"/>
      <c r="AZ43" s="145"/>
      <c r="BA43" s="145"/>
      <c r="BB43" s="145"/>
      <c r="BC43" s="145" t="n">
        <f aca="false">BA43-AZ43</f>
        <v>0</v>
      </c>
      <c r="BD43" s="145" t="str">
        <f aca="false">AP43</f>
        <v>no data</v>
      </c>
      <c r="BE43" s="147" t="n">
        <f aca="false">BB43/24</f>
        <v>0</v>
      </c>
      <c r="BF43" s="174"/>
      <c r="BG43" s="175"/>
      <c r="BH43" s="176"/>
      <c r="BI43" s="177"/>
      <c r="BJ43" s="177"/>
      <c r="BK43" s="177"/>
      <c r="BL43" s="177"/>
      <c r="BM43" s="176"/>
      <c r="BN43" s="178"/>
      <c r="BO43" s="147"/>
      <c r="BP43" s="147"/>
      <c r="BQ43" s="114" t="n">
        <f aca="false">BP43-BO43</f>
        <v>0</v>
      </c>
      <c r="BR43" s="145"/>
      <c r="BS43" s="145"/>
      <c r="BT43" s="116" t="n">
        <f aca="false">BS43-BR43</f>
        <v>0</v>
      </c>
      <c r="BU43" s="145" t="n">
        <f aca="false">BF43+BG43</f>
        <v>0</v>
      </c>
      <c r="BV43" s="519"/>
      <c r="BW43" s="519"/>
      <c r="BY43" s="147"/>
      <c r="BZ43" s="147"/>
    </row>
    <row r="44" customFormat="false" ht="15" hidden="false" customHeight="false" outlineLevel="0" collapsed="false">
      <c r="A44" s="226"/>
      <c r="B44" s="124" t="n">
        <v>42858</v>
      </c>
      <c r="C44" s="125"/>
      <c r="D44" s="151"/>
      <c r="E44" s="127"/>
      <c r="F44" s="127"/>
      <c r="G44" s="128"/>
      <c r="H44" s="128"/>
      <c r="I44" s="128"/>
      <c r="J44" s="128"/>
      <c r="K44" s="156"/>
      <c r="L44" s="156"/>
      <c r="M44" s="156"/>
      <c r="N44" s="156"/>
      <c r="O44" s="156"/>
      <c r="P44" s="156"/>
      <c r="Q44" s="156"/>
      <c r="R44" s="131"/>
      <c r="S44" s="131"/>
      <c r="T44" s="132"/>
      <c r="U44" s="132"/>
      <c r="V44" s="128"/>
      <c r="W44" s="128"/>
      <c r="X44" s="128"/>
      <c r="Y44" s="128"/>
      <c r="Z44" s="128"/>
      <c r="AA44" s="127"/>
      <c r="AB44" s="133" t="n">
        <f aca="false">U44-T44+AX44</f>
        <v>0</v>
      </c>
      <c r="AC44" s="134" t="n">
        <f aca="false">T44-S44</f>
        <v>0</v>
      </c>
      <c r="AD44" s="127"/>
      <c r="AE44" s="135" t="str">
        <f aca="false">IF(AD44&gt;0, U44/(AD44*24),"no data")</f>
        <v>no data</v>
      </c>
      <c r="AF44" s="136" t="str">
        <f aca="false">IF(Q44&gt;0,Q44/24,"no data")</f>
        <v>no data</v>
      </c>
      <c r="AG44" s="135" t="str">
        <f aca="false">IF(T44&gt;0,(T44/Q44),"no data")</f>
        <v>no data</v>
      </c>
      <c r="AH44" s="137" t="e">
        <f aca="false">(1440-((V44*W44)+(X44*Y44)+(Z44*AA44))/(V44+X44+Z44))/1440</f>
        <v>#DIV/0!</v>
      </c>
      <c r="AI44" s="138" t="str">
        <f aca="false">IF(T44&gt;0,(1440-((W44*V44+AR44*AS44)+(Y44*X44+AT44*AU44)+(Z44*AA44+AV44*AW44))/(V44+X44+Z44))/1440,"no data")</f>
        <v>no data</v>
      </c>
      <c r="AJ44" s="175"/>
      <c r="AK44" s="154"/>
      <c r="AL44" s="154" t="n">
        <f aca="false">AJ44*AK44</f>
        <v>0</v>
      </c>
      <c r="AM44" s="175"/>
      <c r="AN44" s="127"/>
      <c r="AO44" s="140" t="n">
        <f aca="false">AM44*AN44</f>
        <v>0</v>
      </c>
      <c r="AP44" s="141" t="str">
        <f aca="false">IF(T44&gt;0,((((AJ44*AK44)+(AM44*AN44))/(T44*1000))*1000000),"no data")</f>
        <v>no data</v>
      </c>
      <c r="AQ44" s="127" t="n">
        <f aca="false">R44/24</f>
        <v>0</v>
      </c>
      <c r="AR44" s="127"/>
      <c r="AS44" s="144"/>
      <c r="AT44" s="144"/>
      <c r="AU44" s="127"/>
      <c r="AV44" s="144"/>
      <c r="AW44" s="127"/>
      <c r="AX44" s="127"/>
      <c r="AZ44" s="145"/>
      <c r="BA44" s="145"/>
      <c r="BB44" s="145"/>
      <c r="BC44" s="145" t="n">
        <f aca="false">BA44-AZ44</f>
        <v>0</v>
      </c>
      <c r="BD44" s="145" t="str">
        <f aca="false">AP44</f>
        <v>no data</v>
      </c>
      <c r="BE44" s="147" t="n">
        <f aca="false">BB44/24</f>
        <v>0</v>
      </c>
      <c r="BF44" s="174"/>
      <c r="BG44" s="175"/>
      <c r="BH44" s="176"/>
      <c r="BI44" s="177"/>
      <c r="BJ44" s="177"/>
      <c r="BK44" s="177"/>
      <c r="BL44" s="177"/>
      <c r="BM44" s="176"/>
      <c r="BN44" s="178"/>
      <c r="BO44" s="147"/>
      <c r="BP44" s="147"/>
      <c r="BQ44" s="114" t="n">
        <f aca="false">BP44-BO44</f>
        <v>0</v>
      </c>
      <c r="BR44" s="145"/>
      <c r="BS44" s="145"/>
      <c r="BT44" s="116" t="n">
        <f aca="false">BS44-BR44</f>
        <v>0</v>
      </c>
      <c r="BU44" s="145" t="n">
        <f aca="false">BF44+BG44</f>
        <v>0</v>
      </c>
      <c r="BV44" s="519"/>
      <c r="BW44" s="519"/>
      <c r="BY44" s="147"/>
      <c r="BZ44" s="147"/>
    </row>
    <row r="45" customFormat="false" ht="15" hidden="false" customHeight="false" outlineLevel="0" collapsed="false">
      <c r="A45" s="226"/>
      <c r="B45" s="124" t="n">
        <v>42859</v>
      </c>
      <c r="C45" s="125"/>
      <c r="D45" s="151"/>
      <c r="E45" s="127"/>
      <c r="F45" s="127"/>
      <c r="G45" s="128"/>
      <c r="H45" s="128"/>
      <c r="I45" s="128"/>
      <c r="J45" s="128"/>
      <c r="K45" s="156"/>
      <c r="L45" s="156"/>
      <c r="M45" s="156"/>
      <c r="N45" s="156"/>
      <c r="O45" s="156"/>
      <c r="P45" s="156"/>
      <c r="Q45" s="156"/>
      <c r="R45" s="131"/>
      <c r="S45" s="131"/>
      <c r="T45" s="520"/>
      <c r="U45" s="520"/>
      <c r="V45" s="521"/>
      <c r="W45" s="128"/>
      <c r="X45" s="128"/>
      <c r="Y45" s="128"/>
      <c r="Z45" s="128"/>
      <c r="AA45" s="127"/>
      <c r="AB45" s="133" t="n">
        <f aca="false">U45-T45+AX45</f>
        <v>0</v>
      </c>
      <c r="AC45" s="134" t="n">
        <f aca="false">T45-S45</f>
        <v>0</v>
      </c>
      <c r="AD45" s="127"/>
      <c r="AE45" s="135" t="str">
        <f aca="false">IF(AD45&gt;0, U45/(AD45*24),"no data")</f>
        <v>no data</v>
      </c>
      <c r="AF45" s="136" t="str">
        <f aca="false">IF(Q45&gt;0,Q45/24,"no data")</f>
        <v>no data</v>
      </c>
      <c r="AG45" s="135" t="str">
        <f aca="false">IF(T45&gt;0,(T45/Q45),"no data")</f>
        <v>no data</v>
      </c>
      <c r="AH45" s="137" t="e">
        <f aca="false">(1440-((V45*W45)+(X45*Y45)+(Z45*AA45))/(V45+X45+Z45))/1440</f>
        <v>#DIV/0!</v>
      </c>
      <c r="AI45" s="138" t="str">
        <f aca="false">IF(T45&gt;0,(1440-((W45*V45+AR45*AS45)+(Y45*X45+AT45*AU45)+(Z45*AA45+AV45*AW45))/(V45+X45+Z45))/1440,"no data")</f>
        <v>no data</v>
      </c>
      <c r="AJ45" s="175"/>
      <c r="AK45" s="154"/>
      <c r="AL45" s="154" t="n">
        <f aca="false">AJ45*AK45</f>
        <v>0</v>
      </c>
      <c r="AM45" s="175"/>
      <c r="AN45" s="127"/>
      <c r="AO45" s="140" t="n">
        <f aca="false">AM45*AN45</f>
        <v>0</v>
      </c>
      <c r="AP45" s="141" t="str">
        <f aca="false">IF(T45&gt;0,((((AJ45*AK45)+(AM45*AN45))/(T45*1000))*1000000),"no data")</f>
        <v>no data</v>
      </c>
      <c r="AQ45" s="127" t="n">
        <f aca="false">R45/24</f>
        <v>0</v>
      </c>
      <c r="AR45" s="127"/>
      <c r="AS45" s="144"/>
      <c r="AT45" s="144"/>
      <c r="AU45" s="127"/>
      <c r="AV45" s="144"/>
      <c r="AW45" s="127"/>
      <c r="AX45" s="127"/>
      <c r="AZ45" s="145"/>
      <c r="BA45" s="145"/>
      <c r="BB45" s="145"/>
      <c r="BC45" s="145" t="n">
        <f aca="false">BA45-AZ45</f>
        <v>0</v>
      </c>
      <c r="BD45" s="145" t="str">
        <f aca="false">AP45</f>
        <v>no data</v>
      </c>
      <c r="BE45" s="147" t="n">
        <f aca="false">BB45/24</f>
        <v>0</v>
      </c>
      <c r="BF45" s="174"/>
      <c r="BG45" s="175"/>
      <c r="BH45" s="176"/>
      <c r="BI45" s="177"/>
      <c r="BJ45" s="177"/>
      <c r="BK45" s="177"/>
      <c r="BL45" s="177"/>
      <c r="BM45" s="176"/>
      <c r="BN45" s="178"/>
      <c r="BO45" s="147"/>
      <c r="BP45" s="147"/>
      <c r="BQ45" s="114" t="n">
        <f aca="false">BP45-BO45</f>
        <v>0</v>
      </c>
      <c r="BR45" s="145"/>
      <c r="BS45" s="145"/>
      <c r="BT45" s="116" t="n">
        <f aca="false">BS45-BR45</f>
        <v>0</v>
      </c>
      <c r="BU45" s="145" t="n">
        <f aca="false">BF45+BG45</f>
        <v>0</v>
      </c>
      <c r="BV45" s="519"/>
      <c r="BW45" s="519"/>
      <c r="BY45" s="147"/>
      <c r="BZ45" s="147"/>
    </row>
    <row r="46" customFormat="false" ht="15" hidden="false" customHeight="false" outlineLevel="0" collapsed="false">
      <c r="A46" s="226"/>
      <c r="B46" s="124" t="n">
        <v>42860</v>
      </c>
      <c r="C46" s="125"/>
      <c r="D46" s="151"/>
      <c r="E46" s="127"/>
      <c r="F46" s="127"/>
      <c r="G46" s="128"/>
      <c r="H46" s="128"/>
      <c r="I46" s="128"/>
      <c r="J46" s="128"/>
      <c r="K46" s="156"/>
      <c r="L46" s="156"/>
      <c r="M46" s="156"/>
      <c r="N46" s="156"/>
      <c r="O46" s="156"/>
      <c r="P46" s="156"/>
      <c r="Q46" s="156"/>
      <c r="R46" s="131"/>
      <c r="S46" s="131"/>
      <c r="T46" s="132"/>
      <c r="U46" s="132"/>
      <c r="V46" s="128"/>
      <c r="W46" s="128"/>
      <c r="X46" s="128"/>
      <c r="Y46" s="128"/>
      <c r="Z46" s="128"/>
      <c r="AA46" s="127"/>
      <c r="AB46" s="133" t="n">
        <f aca="false">U46-T46+AX46</f>
        <v>0</v>
      </c>
      <c r="AC46" s="134" t="n">
        <f aca="false">T46-S46</f>
        <v>0</v>
      </c>
      <c r="AD46" s="127"/>
      <c r="AE46" s="135" t="str">
        <f aca="false">IF(AD46&gt;0, U46/(AD46*24),"no data")</f>
        <v>no data</v>
      </c>
      <c r="AF46" s="136" t="str">
        <f aca="false">IF(Q46&gt;0,Q46/24,"no data")</f>
        <v>no data</v>
      </c>
      <c r="AG46" s="135" t="str">
        <f aca="false">IF(T46&gt;0,(T46/Q46),"no data")</f>
        <v>no data</v>
      </c>
      <c r="AH46" s="137" t="e">
        <f aca="false">(1440-((V46*W46)+(X46*Y46)+(Z46*AA46))/(V46+X46+Z46))/1440</f>
        <v>#DIV/0!</v>
      </c>
      <c r="AI46" s="138" t="str">
        <f aca="false">IF(T46&gt;0,(1440-((W46*V46+AR46*AS46)+(Y46*X46+AT46*AU46)+(Z46*AA46+AV46*AW46))/(V46+X46+Z46))/1440,"no data")</f>
        <v>no data</v>
      </c>
      <c r="AJ46" s="175"/>
      <c r="AK46" s="154"/>
      <c r="AL46" s="154" t="n">
        <f aca="false">AJ46*AK46</f>
        <v>0</v>
      </c>
      <c r="AM46" s="175"/>
      <c r="AN46" s="127"/>
      <c r="AO46" s="140" t="n">
        <f aca="false">AM46*AN46</f>
        <v>0</v>
      </c>
      <c r="AP46" s="141" t="str">
        <f aca="false">IF(T46&gt;0,((((AJ46*AK46)+(AM46*AN46))/(T46*1000))*1000000),"no data")</f>
        <v>no data</v>
      </c>
      <c r="AQ46" s="127" t="n">
        <f aca="false">R46/24</f>
        <v>0</v>
      </c>
      <c r="AR46" s="127"/>
      <c r="AS46" s="144"/>
      <c r="AT46" s="144"/>
      <c r="AU46" s="127"/>
      <c r="AV46" s="144"/>
      <c r="AW46" s="127"/>
      <c r="AX46" s="127"/>
      <c r="AZ46" s="145"/>
      <c r="BA46" s="145"/>
      <c r="BB46" s="145"/>
      <c r="BC46" s="145" t="n">
        <f aca="false">BA46-AZ46</f>
        <v>0</v>
      </c>
      <c r="BD46" s="145" t="str">
        <f aca="false">AP46</f>
        <v>no data</v>
      </c>
      <c r="BE46" s="147" t="n">
        <f aca="false">BB46/24</f>
        <v>0</v>
      </c>
      <c r="BF46" s="174"/>
      <c r="BG46" s="175"/>
      <c r="BH46" s="176"/>
      <c r="BI46" s="177"/>
      <c r="BJ46" s="177"/>
      <c r="BK46" s="177"/>
      <c r="BL46" s="177"/>
      <c r="BM46" s="176"/>
      <c r="BN46" s="178"/>
      <c r="BO46" s="147"/>
      <c r="BP46" s="147"/>
      <c r="BQ46" s="114" t="n">
        <f aca="false">BP46-BO46</f>
        <v>0</v>
      </c>
      <c r="BR46" s="145"/>
      <c r="BS46" s="145"/>
      <c r="BT46" s="116" t="n">
        <f aca="false">BS46-BR46</f>
        <v>0</v>
      </c>
      <c r="BU46" s="145" t="n">
        <f aca="false">BF46+BG46</f>
        <v>0</v>
      </c>
      <c r="BV46" s="519"/>
      <c r="BW46" s="519"/>
      <c r="BY46" s="147"/>
      <c r="BZ46" s="147"/>
    </row>
    <row r="47" customFormat="false" ht="15" hidden="false" customHeight="false" outlineLevel="0" collapsed="false">
      <c r="A47" s="226"/>
      <c r="B47" s="124" t="n">
        <v>42861</v>
      </c>
      <c r="C47" s="125"/>
      <c r="D47" s="151"/>
      <c r="E47" s="127"/>
      <c r="F47" s="127"/>
      <c r="G47" s="128"/>
      <c r="H47" s="128"/>
      <c r="I47" s="128"/>
      <c r="J47" s="128"/>
      <c r="K47" s="156"/>
      <c r="L47" s="156"/>
      <c r="M47" s="156"/>
      <c r="N47" s="156"/>
      <c r="O47" s="156"/>
      <c r="P47" s="156"/>
      <c r="Q47" s="156"/>
      <c r="R47" s="131"/>
      <c r="S47" s="131"/>
      <c r="T47" s="132"/>
      <c r="U47" s="132"/>
      <c r="V47" s="128"/>
      <c r="W47" s="128"/>
      <c r="X47" s="128"/>
      <c r="Y47" s="128"/>
      <c r="Z47" s="128"/>
      <c r="AA47" s="127"/>
      <c r="AB47" s="133" t="n">
        <f aca="false">U47-T47+AX47</f>
        <v>0</v>
      </c>
      <c r="AC47" s="134" t="n">
        <f aca="false">T47-S47</f>
        <v>0</v>
      </c>
      <c r="AD47" s="127"/>
      <c r="AE47" s="135" t="str">
        <f aca="false">IF(AD47&gt;0, U47/(AD47*24),"no data")</f>
        <v>no data</v>
      </c>
      <c r="AF47" s="136" t="str">
        <f aca="false">IF(Q47&gt;0,Q47/24,"no data")</f>
        <v>no data</v>
      </c>
      <c r="AG47" s="135" t="str">
        <f aca="false">IF(T47&gt;0,(T47/Q47),"no data")</f>
        <v>no data</v>
      </c>
      <c r="AH47" s="137" t="e">
        <f aca="false">(1440-((V47*W47)+(X47*Y47)+(Z47*AA47))/(V47+X47+Z47))/1440</f>
        <v>#DIV/0!</v>
      </c>
      <c r="AI47" s="138" t="str">
        <f aca="false">IF(T47&gt;0,(1440-((W47*V47+AR47*AS47)+(Y47*X47+AT47*AU47)+(Z47*AA47+AV47*AW47))/(V47+X47+Z47))/1440,"no data")</f>
        <v>no data</v>
      </c>
      <c r="AJ47" s="175"/>
      <c r="AK47" s="154"/>
      <c r="AL47" s="154" t="n">
        <f aca="false">AJ47*AK47</f>
        <v>0</v>
      </c>
      <c r="AM47" s="175"/>
      <c r="AN47" s="127"/>
      <c r="AO47" s="140" t="n">
        <f aca="false">AM47*AN47</f>
        <v>0</v>
      </c>
      <c r="AP47" s="141" t="str">
        <f aca="false">IF(T47&gt;0,((((AJ47*AK47)+(AM47*AN47))/(T47*1000))*1000000),"no data")</f>
        <v>no data</v>
      </c>
      <c r="AQ47" s="127" t="n">
        <f aca="false">R47/24</f>
        <v>0</v>
      </c>
      <c r="AR47" s="127"/>
      <c r="AS47" s="144"/>
      <c r="AT47" s="144"/>
      <c r="AU47" s="127"/>
      <c r="AV47" s="144"/>
      <c r="AW47" s="127"/>
      <c r="AX47" s="127"/>
      <c r="AZ47" s="145"/>
      <c r="BA47" s="145"/>
      <c r="BB47" s="145"/>
      <c r="BC47" s="145" t="n">
        <f aca="false">BA47-AZ47</f>
        <v>0</v>
      </c>
      <c r="BD47" s="145" t="str">
        <f aca="false">AP47</f>
        <v>no data</v>
      </c>
      <c r="BE47" s="147" t="n">
        <f aca="false">BB47/24</f>
        <v>0</v>
      </c>
      <c r="BF47" s="174"/>
      <c r="BG47" s="175"/>
      <c r="BH47" s="176"/>
      <c r="BI47" s="177"/>
      <c r="BJ47" s="177"/>
      <c r="BK47" s="177"/>
      <c r="BL47" s="177"/>
      <c r="BM47" s="176"/>
      <c r="BN47" s="178"/>
      <c r="BO47" s="147"/>
      <c r="BP47" s="147"/>
      <c r="BQ47" s="114" t="n">
        <f aca="false">BP47-BO47</f>
        <v>0</v>
      </c>
      <c r="BR47" s="145"/>
      <c r="BS47" s="145"/>
      <c r="BT47" s="116" t="n">
        <f aca="false">BS47-BR47</f>
        <v>0</v>
      </c>
      <c r="BU47" s="145" t="n">
        <f aca="false">BF47+BG47</f>
        <v>0</v>
      </c>
      <c r="BV47" s="519"/>
      <c r="BW47" s="519"/>
      <c r="BY47" s="147"/>
      <c r="BZ47" s="147"/>
    </row>
    <row r="48" customFormat="false" ht="15" hidden="false" customHeight="false" outlineLevel="0" collapsed="false">
      <c r="A48" s="522"/>
      <c r="B48" s="523" t="s">
        <v>149</v>
      </c>
      <c r="C48" s="403" t="n">
        <f aca="false">AVERAGE(C12:C41)</f>
        <v>87.171</v>
      </c>
      <c r="D48" s="404" t="n">
        <f aca="false">AVERAGE(D12:D41)</f>
        <v>0.426306666666667</v>
      </c>
      <c r="E48" s="403" t="n">
        <f aca="false">AVERAGE(E12:E41)</f>
        <v>99.9666666666667</v>
      </c>
      <c r="F48" s="403" t="n">
        <f aca="false">AVERAGE(F12:F41)</f>
        <v>74.2666666666667</v>
      </c>
      <c r="G48" s="403" t="n">
        <f aca="false">SUM(G12:G41)+(INT(SUM(H12:H41)/60))</f>
        <v>559</v>
      </c>
      <c r="H48" s="403" t="n">
        <f aca="false">SUM(H12:H41)-(INT(SUM(H12:H41)/60)*60)</f>
        <v>13</v>
      </c>
      <c r="I48" s="403" t="n">
        <f aca="false">SUM(I12:I41)+(INT(SUM(J12:J41)/60))</f>
        <v>547</v>
      </c>
      <c r="J48" s="403" t="n">
        <f aca="false">SUM(J12:J41)-(INT(SUM(J12:J41)/60)*60)</f>
        <v>13</v>
      </c>
      <c r="K48" s="403" t="n">
        <f aca="false">SUM(K12:K41)-(INT(SUM(K12:K41)/60)*60)</f>
        <v>0</v>
      </c>
      <c r="L48" s="403" t="n">
        <f aca="false">SUM(L12:L41)-(INT(SUM(L12:L41)/60)*60)</f>
        <v>0</v>
      </c>
      <c r="M48" s="403" t="n">
        <f aca="false">SUM(M12:M41)-(INT(SUM(M12:M41)/60)*60)</f>
        <v>0</v>
      </c>
      <c r="N48" s="403" t="n">
        <f aca="false">SUM(N12:N41)-(INT(SUM(N12:N41)/60)*60)</f>
        <v>0</v>
      </c>
      <c r="O48" s="403" t="n">
        <f aca="false">SUM(O12:O41)-(INT(SUM(O12:O41)/60)*60)</f>
        <v>7</v>
      </c>
      <c r="P48" s="403" t="n">
        <f aca="false">SUM(P12:P41)-(INT(SUM(P12:P41)/60)*60)</f>
        <v>19</v>
      </c>
      <c r="Q48" s="405" t="n">
        <f aca="false">SUM(Q12:Q41)</f>
        <v>105702</v>
      </c>
      <c r="R48" s="405" t="n">
        <f aca="false">SUM(R12:R41)</f>
        <v>95707</v>
      </c>
      <c r="S48" s="405" t="n">
        <f aca="false">SUM(S12:S41)</f>
        <v>95707</v>
      </c>
      <c r="T48" s="524" t="n">
        <v>71425.92</v>
      </c>
      <c r="U48" s="524" t="n">
        <f aca="false">SUM(U12:U41)</f>
        <v>73662</v>
      </c>
      <c r="V48" s="408" t="n">
        <f aca="false">AVERAGE(V12:V41)</f>
        <v>42.2</v>
      </c>
      <c r="W48" s="408" t="n">
        <f aca="false">AVERAGE(W12:W41)</f>
        <v>318.2</v>
      </c>
      <c r="X48" s="408" t="n">
        <f aca="false">AVERAGE(X12:X41)</f>
        <v>43</v>
      </c>
      <c r="Y48" s="408" t="n">
        <f aca="false">AVERAGE(Y12:Y41)</f>
        <v>335.133333333333</v>
      </c>
      <c r="Z48" s="408" t="n">
        <f aca="false">AVERAGE(Z12:Z41)</f>
        <v>60.6666666666667</v>
      </c>
      <c r="AA48" s="408" t="n">
        <f aca="false">AVERAGE(AA12:AA41)</f>
        <v>319.533333333333</v>
      </c>
      <c r="AB48" s="409" t="n">
        <f aca="false">U48-T48+AX48</f>
        <v>2337.08</v>
      </c>
      <c r="AC48" s="406" t="n">
        <f aca="false">(SUM($AC$12:$AC$41))</f>
        <v>-24435</v>
      </c>
      <c r="AD48" s="406" t="n">
        <f aca="false">AVERAGE(AD12:AD41)</f>
        <v>111.766666666667</v>
      </c>
      <c r="AE48" s="525" t="n">
        <f aca="false">AVERAGE(AE12:AE41)</f>
        <v>0.890559417962869</v>
      </c>
      <c r="AF48" s="411" t="n">
        <f aca="false">AVERAGE(AF12:AF41)</f>
        <v>146.808333333333</v>
      </c>
      <c r="AG48" s="410" t="n">
        <f aca="false">T48/Q48</f>
        <v>0.675729125276721</v>
      </c>
      <c r="AH48" s="410" t="n">
        <f aca="false">AVERAGE(AH12:AH41)</f>
        <v>0.775298152567396</v>
      </c>
      <c r="AI48" s="410" t="n">
        <f aca="false">AVERAGE(AI12:AI41)</f>
        <v>0.844285209668029</v>
      </c>
      <c r="AJ48" s="412" t="n">
        <f aca="false">SUM(AJ12:AJ41)</f>
        <v>203.817</v>
      </c>
      <c r="AK48" s="412" t="n">
        <f aca="false">AVERAGE(AK12:AK41)</f>
        <v>126.878333333333</v>
      </c>
      <c r="AL48" s="412" t="n">
        <f aca="false">SUM(AL12:AL41)</f>
        <v>30909.52104</v>
      </c>
      <c r="AM48" s="412" t="n">
        <f aca="false">SUM(AM12:AM41)</f>
        <v>623.352</v>
      </c>
      <c r="AN48" s="412" t="n">
        <f aca="false">AVERAGE(AN12:AN41)</f>
        <v>788.752433333333</v>
      </c>
      <c r="AO48" s="412" t="n">
        <f aca="false">SUM(AO12:AO41)</f>
        <v>590063.764996</v>
      </c>
      <c r="AP48" s="414" t="n">
        <f aca="false">IF(T48&gt;0,((AL48+AO48))/(T48*1000)*1000000,"no data")</f>
        <v>8693.94872388063</v>
      </c>
      <c r="AQ48" s="35"/>
      <c r="AR48" s="416" t="n">
        <f aca="false">SUM(AR12:AR41)</f>
        <v>77</v>
      </c>
      <c r="AS48" s="416" t="n">
        <f aca="false">SUM(AS12:AS41)</f>
        <v>101</v>
      </c>
      <c r="AT48" s="416" t="n">
        <f aca="false">SUM(AT12:AT41)</f>
        <v>86</v>
      </c>
      <c r="AU48" s="416" t="n">
        <f aca="false">SUM(AU12:AU41)</f>
        <v>313</v>
      </c>
      <c r="AV48" s="416" t="n">
        <f aca="false">SUM(AV12:AV41)</f>
        <v>452</v>
      </c>
      <c r="AW48" s="416" t="n">
        <f aca="false">SUM(AW12:AW41)</f>
        <v>25915</v>
      </c>
      <c r="AX48" s="416" t="n">
        <f aca="false">SUM(AX12:AX41)</f>
        <v>101</v>
      </c>
      <c r="AZ48" s="437" t="n">
        <f aca="false">SUM(AZ12:AZ41)</f>
        <v>23671</v>
      </c>
      <c r="BA48" s="437" t="n">
        <f aca="false">SUM(BA12:BA41)</f>
        <v>23658</v>
      </c>
      <c r="BB48" s="437" t="n">
        <f aca="false">SUM(BB12:BB41)</f>
        <v>26333</v>
      </c>
      <c r="BC48" s="5" t="n">
        <f aca="false">(BA48-AZ48)</f>
        <v>-13</v>
      </c>
      <c r="BD48" s="526" t="n">
        <f aca="false">AP48</f>
        <v>8693.94872388063</v>
      </c>
      <c r="BE48" s="526" t="n">
        <f aca="false">SUM(BE12:BE41)</f>
        <v>1097.20833333333</v>
      </c>
      <c r="BF48" s="526" t="n">
        <f aca="false">SUM(BF12:BF41)</f>
        <v>16.377</v>
      </c>
      <c r="BG48" s="526" t="n">
        <f aca="false">SUM(BG12:BG41)</f>
        <v>13.382</v>
      </c>
      <c r="BH48" s="526" t="n">
        <f aca="false">SUM(BH12:BH41)</f>
        <v>700.57</v>
      </c>
      <c r="BI48" s="526" t="n">
        <f aca="false">SUM(BI12:BI41)</f>
        <v>644.586</v>
      </c>
      <c r="BJ48" s="526" t="n">
        <f aca="false">SUM(BJ12:BJ41)</f>
        <v>532.911</v>
      </c>
      <c r="BK48" s="526" t="n">
        <f aca="false">SUM(BK12:BK41)</f>
        <v>582.429</v>
      </c>
      <c r="BL48" s="527" t="n">
        <f aca="false">AVERAGE(BL12:BL41)</f>
        <v>986.095333333333</v>
      </c>
      <c r="BM48" s="527" t="n">
        <f aca="false">AVERAGE(BM12:BM41)</f>
        <v>50.0183333333333</v>
      </c>
      <c r="BN48" s="527" t="n">
        <f aca="false">AVERAGE(BN12:BN41)</f>
        <v>0.74299</v>
      </c>
      <c r="BO48" s="527" t="n">
        <f aca="false">AVERAGE(BO12:BO41)</f>
        <v>73.839</v>
      </c>
      <c r="BP48" s="527" t="n">
        <f aca="false">AVERAGE(BP12:BP41)</f>
        <v>68.785</v>
      </c>
      <c r="BR48" s="526" t="n">
        <f aca="false">AVERAGE(BR12:BR41)</f>
        <v>10153.0333333333</v>
      </c>
      <c r="BS48" s="526" t="n">
        <f aca="false">AVERAGE(BS12:BS41)</f>
        <v>10016.0333333333</v>
      </c>
      <c r="BT48" s="5"/>
      <c r="BU48" s="421" t="n">
        <f aca="false">(SUM(BU12:BU41))</f>
        <v>29.759</v>
      </c>
      <c r="BV48" s="421" t="n">
        <f aca="false">(SUM(BV12:BV41))</f>
        <v>266.952666666667</v>
      </c>
      <c r="BW48" s="421" t="n">
        <f aca="false">(SUM(BW12:BW41))</f>
        <v>253.269</v>
      </c>
      <c r="BY48" s="528" t="n">
        <f aca="false">SUM(BY12:BY41)</f>
        <v>555.77</v>
      </c>
      <c r="BZ48" s="528" t="n">
        <f aca="false">SUM(BZ12:BZ41)</f>
        <v>162.96</v>
      </c>
    </row>
    <row r="49" customFormat="false" ht="15.75" hidden="false" customHeight="false" outlineLevel="0" collapsed="false">
      <c r="A49" s="529"/>
      <c r="B49" s="426" t="s">
        <v>150</v>
      </c>
      <c r="C49" s="427" t="s">
        <v>151</v>
      </c>
      <c r="D49" s="428" t="s">
        <v>152</v>
      </c>
      <c r="E49" s="429" t="s">
        <v>153</v>
      </c>
      <c r="F49" s="429" t="s">
        <v>154</v>
      </c>
      <c r="G49" s="429" t="s">
        <v>83</v>
      </c>
      <c r="H49" s="429" t="s">
        <v>84</v>
      </c>
      <c r="I49" s="429" t="s">
        <v>83</v>
      </c>
      <c r="J49" s="429" t="s">
        <v>84</v>
      </c>
      <c r="K49" s="429" t="s">
        <v>83</v>
      </c>
      <c r="L49" s="429" t="s">
        <v>84</v>
      </c>
      <c r="M49" s="429" t="s">
        <v>83</v>
      </c>
      <c r="N49" s="429" t="s">
        <v>84</v>
      </c>
      <c r="O49" s="430" t="s">
        <v>155</v>
      </c>
      <c r="P49" s="430" t="s">
        <v>156</v>
      </c>
      <c r="Q49" s="430" t="s">
        <v>157</v>
      </c>
      <c r="R49" s="430" t="s">
        <v>157</v>
      </c>
      <c r="S49" s="430" t="s">
        <v>157</v>
      </c>
      <c r="T49" s="430" t="s">
        <v>157</v>
      </c>
      <c r="U49" s="430" t="s">
        <v>157</v>
      </c>
      <c r="V49" s="430" t="s">
        <v>158</v>
      </c>
      <c r="W49" s="430" t="s">
        <v>159</v>
      </c>
      <c r="X49" s="430" t="s">
        <v>160</v>
      </c>
      <c r="Y49" s="430" t="s">
        <v>159</v>
      </c>
      <c r="Z49" s="430" t="s">
        <v>160</v>
      </c>
      <c r="AA49" s="430" t="s">
        <v>159</v>
      </c>
      <c r="AB49" s="430" t="s">
        <v>161</v>
      </c>
      <c r="AC49" s="430" t="s">
        <v>162</v>
      </c>
      <c r="AD49" s="430" t="s">
        <v>163</v>
      </c>
      <c r="AE49" s="430" t="s">
        <v>164</v>
      </c>
      <c r="AF49" s="430" t="s">
        <v>165</v>
      </c>
      <c r="AG49" s="430" t="s">
        <v>165</v>
      </c>
      <c r="AH49" s="430"/>
      <c r="AI49" s="430" t="s">
        <v>165</v>
      </c>
      <c r="AJ49" s="430" t="s">
        <v>166</v>
      </c>
      <c r="AK49" s="430" t="s">
        <v>165</v>
      </c>
      <c r="AL49" s="430"/>
      <c r="AM49" s="430" t="s">
        <v>166</v>
      </c>
      <c r="AN49" s="430" t="s">
        <v>165</v>
      </c>
      <c r="AO49" s="431"/>
      <c r="AP49" s="432" t="s">
        <v>165</v>
      </c>
      <c r="AQ49" s="530"/>
      <c r="AX49" s="402" t="s">
        <v>166</v>
      </c>
      <c r="BD49" s="435" t="str">
        <f aca="false">AP49</f>
        <v>Avg.</v>
      </c>
      <c r="BR49" s="5"/>
      <c r="BS49" s="5"/>
      <c r="BT49" s="5"/>
      <c r="BW49" s="0" t="n">
        <f aca="false">(BV48+BW48)/2</f>
        <v>260.110833333333</v>
      </c>
    </row>
    <row r="50" customFormat="false" ht="15.75" hidden="false" customHeight="false" outlineLevel="0" collapsed="false">
      <c r="B50" s="531"/>
      <c r="C50" s="531"/>
      <c r="D50" s="531"/>
      <c r="E50" s="531"/>
      <c r="F50" s="531"/>
      <c r="G50" s="531"/>
      <c r="H50" s="531"/>
      <c r="I50" s="531"/>
      <c r="J50" s="531"/>
      <c r="K50" s="531"/>
      <c r="L50" s="531"/>
      <c r="M50" s="531"/>
      <c r="N50" s="531"/>
      <c r="O50" s="531"/>
      <c r="P50" s="531"/>
      <c r="Q50" s="531"/>
      <c r="R50" s="531"/>
      <c r="S50" s="531"/>
      <c r="T50" s="531"/>
      <c r="U50" s="531"/>
      <c r="V50" s="531"/>
      <c r="W50" s="531"/>
      <c r="X50" s="531"/>
      <c r="Y50" s="531"/>
      <c r="Z50" s="531"/>
      <c r="AA50" s="531"/>
      <c r="AB50" s="531"/>
      <c r="AC50" s="531"/>
      <c r="AD50" s="531"/>
      <c r="AE50" s="531"/>
      <c r="AF50" s="531"/>
      <c r="AG50" s="531"/>
      <c r="AH50" s="531"/>
      <c r="AI50" s="531"/>
      <c r="AJ50" s="531"/>
      <c r="AK50" s="531"/>
      <c r="AL50" s="439"/>
      <c r="AP50" s="186"/>
      <c r="AY50" s="440"/>
      <c r="AZ50" s="441"/>
      <c r="BA50" s="441"/>
      <c r="BB50" s="441"/>
      <c r="BC50" s="5"/>
      <c r="BR50" s="5"/>
      <c r="BS50" s="5"/>
      <c r="BT50" s="5"/>
    </row>
    <row r="51" customFormat="false" ht="60.75" hidden="false" customHeight="true" outlineLevel="0" collapsed="false">
      <c r="B51" s="443" t="s">
        <v>167</v>
      </c>
      <c r="C51" s="443" t="s">
        <v>168</v>
      </c>
      <c r="D51" s="443" t="s">
        <v>169</v>
      </c>
      <c r="E51" s="443" t="s">
        <v>170</v>
      </c>
      <c r="F51" s="443"/>
      <c r="G51" s="443" t="s">
        <v>171</v>
      </c>
      <c r="H51" s="443"/>
      <c r="I51" s="443" t="s">
        <v>172</v>
      </c>
      <c r="J51" s="443"/>
      <c r="K51" s="443" t="s">
        <v>173</v>
      </c>
      <c r="L51" s="443"/>
      <c r="M51" s="443" t="s">
        <v>174</v>
      </c>
      <c r="N51" s="443"/>
      <c r="O51" s="443" t="s">
        <v>175</v>
      </c>
      <c r="P51" s="443"/>
      <c r="Q51" s="444" t="s">
        <v>176</v>
      </c>
      <c r="R51" s="445" t="s">
        <v>177</v>
      </c>
      <c r="S51" s="446" t="s">
        <v>178</v>
      </c>
      <c r="T51" s="443" t="s">
        <v>19</v>
      </c>
      <c r="U51" s="446" t="s">
        <v>20</v>
      </c>
      <c r="V51" s="443" t="s">
        <v>179</v>
      </c>
      <c r="W51" s="443" t="s">
        <v>22</v>
      </c>
      <c r="X51" s="443" t="s">
        <v>180</v>
      </c>
      <c r="Y51" s="443" t="s">
        <v>24</v>
      </c>
      <c r="Z51" s="443" t="s">
        <v>26</v>
      </c>
      <c r="AA51" s="443" t="s">
        <v>25</v>
      </c>
      <c r="AB51" s="445" t="s">
        <v>27</v>
      </c>
      <c r="AC51" s="448" t="s">
        <v>144</v>
      </c>
      <c r="AD51" s="449" t="s">
        <v>29</v>
      </c>
      <c r="AE51" s="449" t="s">
        <v>30</v>
      </c>
      <c r="AF51" s="449" t="s">
        <v>181</v>
      </c>
      <c r="AG51" s="450" t="s">
        <v>237</v>
      </c>
      <c r="AH51" s="450" t="s">
        <v>33</v>
      </c>
      <c r="AI51" s="451" t="s">
        <v>34</v>
      </c>
      <c r="AJ51" s="446" t="s">
        <v>182</v>
      </c>
      <c r="AK51" s="452" t="s">
        <v>145</v>
      </c>
      <c r="AL51" s="452" t="s">
        <v>146</v>
      </c>
      <c r="AM51" s="446" t="s">
        <v>183</v>
      </c>
      <c r="AN51" s="452" t="s">
        <v>184</v>
      </c>
      <c r="AO51" s="452" t="s">
        <v>40</v>
      </c>
      <c r="AP51" s="451" t="s">
        <v>185</v>
      </c>
      <c r="AQ51" s="532"/>
      <c r="AY51" s="440"/>
      <c r="AZ51" s="441"/>
      <c r="BA51" s="441"/>
      <c r="BB51" s="441"/>
      <c r="BC51" s="194" t="n">
        <f aca="false">AVERAGE(BC28:BC31)</f>
        <v>39.25</v>
      </c>
      <c r="BR51" s="5"/>
      <c r="BS51" s="5"/>
      <c r="BT51" s="5"/>
    </row>
    <row r="52" customFormat="false" ht="15" hidden="false" customHeight="false" outlineLevel="0" collapsed="false">
      <c r="B52" s="533" t="s">
        <v>136</v>
      </c>
      <c r="C52" s="534" t="n">
        <f aca="false">IF(C6=0,"no data",AVERAGE(C6:C12))</f>
        <v>84.8571428571429</v>
      </c>
      <c r="D52" s="535" t="n">
        <f aca="false">IF(D6=0,"no data",AVERAGE(D6:D12))</f>
        <v>0.543571428571429</v>
      </c>
      <c r="E52" s="534" t="n">
        <f aca="false">IF(E6=0,"no data",AVERAGE(E6:E12))</f>
        <v>97.1428571428571</v>
      </c>
      <c r="F52" s="534" t="n">
        <f aca="false">IF(F6=0,"no data",AVERAGE(F6:F12))</f>
        <v>73.1428571428571</v>
      </c>
      <c r="G52" s="534" t="n">
        <f aca="false">SUM(G6:G12)+INT(SUM(H6:H12)/60)</f>
        <v>168</v>
      </c>
      <c r="H52" s="534" t="n">
        <f aca="false">SUM(H6:H12)-INT(SUM(H6:H12)/60)*60</f>
        <v>0</v>
      </c>
      <c r="I52" s="534" t="n">
        <f aca="false">SUM(I6:I12)+INT(SUM(J6:J12)/60)</f>
        <v>155</v>
      </c>
      <c r="J52" s="534" t="n">
        <f aca="false">SUM(J6:J12)-INT(SUM(J6:J12)/60)*60</f>
        <v>34</v>
      </c>
      <c r="K52" s="534" t="n">
        <f aca="false">SUM(K6:K12)+INT(SUM(L6:L12)/60)</f>
        <v>0</v>
      </c>
      <c r="L52" s="534" t="n">
        <f aca="false">SUM(L6:L12)-INT(SUM(L6:L12)/60)*60</f>
        <v>0</v>
      </c>
      <c r="M52" s="534" t="n">
        <f aca="false">SUM(M6:M12)+INT(SUM(N6:N12)/60)</f>
        <v>0</v>
      </c>
      <c r="N52" s="534" t="n">
        <f aca="false">SUM(N6:N12)-INT(SUM(N6:N12)/60)*60</f>
        <v>0</v>
      </c>
      <c r="O52" s="534" t="n">
        <f aca="false">SUM(O6:O12)+INT(SUM(P6:P12)/60)</f>
        <v>12</v>
      </c>
      <c r="P52" s="534" t="n">
        <f aca="false">SUM(P6:P12)-INT(SUM(P6:P12)/60)*60</f>
        <v>0</v>
      </c>
      <c r="Q52" s="536" t="n">
        <f aca="false">IF(Q6=0,"no data", AVERAGE(Q6:Q12))</f>
        <v>3549.57142857143</v>
      </c>
      <c r="R52" s="536" t="n">
        <f aca="false">IF(R6=0,"no data", AVERAGE(R6:R12))</f>
        <v>3109</v>
      </c>
      <c r="S52" s="536" t="n">
        <f aca="false">IF(S6=0,"no data", AVERAGE(S6:S12))</f>
        <v>3109</v>
      </c>
      <c r="T52" s="536" t="n">
        <f aca="false">IF(T6=0,"no data", AVERAGE(T6:T12))</f>
        <v>3057.28571428571</v>
      </c>
      <c r="U52" s="536" t="n">
        <f aca="false">IF(U6=0,"no data", AVERAGE(U6:U12))</f>
        <v>3158.85714285714</v>
      </c>
      <c r="V52" s="537" t="n">
        <f aca="false">IF(V6=0,"no data", AVERAGE(V6:V12))</f>
        <v>42.5714285714286</v>
      </c>
      <c r="W52" s="538" t="str">
        <f aca="false">IF(AND(W6=0,W7=0,W8=0,W9=0,W10=0,W11= 0,W12=0),"No outage",SUM(W6:W12))</f>
        <v>No outage</v>
      </c>
      <c r="X52" s="538" t="n">
        <f aca="false">IF(X6=0,"no data", AVERAGE(X6:X12))</f>
        <v>42.1428571428571</v>
      </c>
      <c r="Y52" s="538" t="n">
        <f aca="false">IF(AND(Y6=0,Y7=0,Y8=0,Y9=0,Y10=0,Y11= 0,Y12=0),"No outage",SUM(Y6:Y12))</f>
        <v>668</v>
      </c>
      <c r="Z52" s="538" t="n">
        <f aca="false">IF(AND(Z6=0,Z7=0,Z8=0,Z9=0,Z10=0, Z11=0,Z12=0),"No outage",SUM(Z6:Z12))</f>
        <v>446</v>
      </c>
      <c r="AA52" s="538" t="str">
        <f aca="false">IF(Y6=0,"no data", AVERAGE(AA6:AA12))</f>
        <v>no data</v>
      </c>
      <c r="AB52" s="534" t="str">
        <f aca="false">IF(Y6=0,"no data", SUM(AB6:AB12))</f>
        <v>no data</v>
      </c>
      <c r="AC52" s="534" t="n">
        <f aca="false">IF(AC6=0,"no data", SUM(AC6:AC12))</f>
        <v>-362</v>
      </c>
      <c r="AD52" s="537" t="n">
        <f aca="false">IF(AD6=0,"no data", AVERAGE(AD6:AD12))</f>
        <v>143.714285714286</v>
      </c>
      <c r="AE52" s="539" t="n">
        <f aca="false">IF(AE6=0,"no data", AVERAGE(AE6:AE12))</f>
        <v>0.917026038908644</v>
      </c>
      <c r="AF52" s="538" t="n">
        <f aca="false">IF(AF6=0,"no data", AVERAGE(AF6:AF12))</f>
        <v>147.89880952381</v>
      </c>
      <c r="AG52" s="539" t="n">
        <f aca="false">IF(AG6=0,"no data", AVERAGE(AG6:AG12))</f>
        <v>0.861268212610623</v>
      </c>
      <c r="AH52" s="539" t="n">
        <f aca="false">IF(AH6=0,"no data", AVERAGE(AH6:AH12))</f>
        <v>0.980936073059361</v>
      </c>
      <c r="AI52" s="539" t="n">
        <f aca="false">IF(AI6=0,"no data", AVERAGE(AI6:AI12))</f>
        <v>0.884589285285364</v>
      </c>
      <c r="AJ52" s="538" t="n">
        <f aca="false">IF(AJ6=0,"no data", SUM(AJ6:AJ12))</f>
        <v>66.266</v>
      </c>
      <c r="AK52" s="538" t="n">
        <f aca="false">IF(AK6=0,"no data", AVERAGE(AK6:AK12))</f>
        <v>153.997142857143</v>
      </c>
      <c r="AL52" s="538" t="n">
        <f aca="false">AJ52*AK52</f>
        <v>10204.7746685714</v>
      </c>
      <c r="AM52" s="538" t="n">
        <f aca="false">IF(AM6=0,"no data", SUM(AM6:AM12))</f>
        <v>188.74</v>
      </c>
      <c r="AN52" s="538" t="n">
        <f aca="false">IF(AN6=0,"no data", AVERAGE(AN6:AN12))</f>
        <v>944</v>
      </c>
      <c r="AO52" s="538" t="n">
        <f aca="false">AM52*AN52</f>
        <v>178170.56</v>
      </c>
      <c r="AP52" s="540" t="n">
        <f aca="false">IF(AP6=0,"no data", AVERAGE(AP6:AP12))</f>
        <v>8811.28952521657</v>
      </c>
      <c r="AQ52" s="464"/>
      <c r="AY52" s="440"/>
      <c r="AZ52" s="441"/>
      <c r="BA52" s="441"/>
      <c r="BB52" s="441"/>
      <c r="BR52" s="5"/>
      <c r="BS52" s="5"/>
      <c r="BT52" s="5"/>
    </row>
    <row r="53" customFormat="false" ht="15" hidden="false" customHeight="false" outlineLevel="0" collapsed="false">
      <c r="B53" s="533" t="s">
        <v>137</v>
      </c>
      <c r="C53" s="541" t="n">
        <f aca="false">IF(C13=0,"no data", AVERAGE(C13:C19))</f>
        <v>80.6585714285714</v>
      </c>
      <c r="D53" s="542" t="n">
        <f aca="false">IF(D13=0,"no data", AVERAGE(D13:D19))</f>
        <v>0.514757142857143</v>
      </c>
      <c r="E53" s="541" t="n">
        <f aca="false">IF(E13=0,"no data", AVERAGE(E13:E19))</f>
        <v>92.8571428571429</v>
      </c>
      <c r="F53" s="541" t="n">
        <f aca="false">IF(F13=0,"no data", AVERAGE(F13:F19))</f>
        <v>68.4285714285714</v>
      </c>
      <c r="G53" s="541" t="n">
        <f aca="false">SUM(G13:G19)+INT(SUM(H13:H19)/60)</f>
        <v>48</v>
      </c>
      <c r="H53" s="541" t="n">
        <f aca="false">SUM(H13:H19)-INT(SUM(I13:I19)/60)</f>
        <v>0</v>
      </c>
      <c r="I53" s="541" t="n">
        <f aca="false">SUM(I13:I19)+INT(SUM(J13:J19)/60)</f>
        <v>48</v>
      </c>
      <c r="J53" s="541" t="n">
        <f aca="false">SUM(J13:J19)-INT(SUM(K13:K19)/60)*60</f>
        <v>0</v>
      </c>
      <c r="K53" s="541" t="n">
        <f aca="false">SUM(K13:K19)+INT(SUM(L13:L19)/60)</f>
        <v>0</v>
      </c>
      <c r="L53" s="541" t="n">
        <f aca="false">SUM(L13:L19)-INT(SUM(M13:M19)/60)*60</f>
        <v>0</v>
      </c>
      <c r="M53" s="541" t="n">
        <f aca="false">SUM(M13:M19)+INT(SUM(N13:N19)/60)</f>
        <v>0</v>
      </c>
      <c r="N53" s="541" t="n">
        <f aca="false">SUM(N13:N19)-INT(SUM(O13:O19)/60)*60</f>
        <v>0</v>
      </c>
      <c r="O53" s="541" t="n">
        <f aca="false">SUM(O13:O19)+INT(SUM(P13:P19)/60)</f>
        <v>12</v>
      </c>
      <c r="P53" s="541" t="n">
        <f aca="false">SUM(P7:P13)-INT(SUM(P13:P19)/60)*60</f>
        <v>0</v>
      </c>
      <c r="Q53" s="543" t="n">
        <f aca="false">IF(Q13=0,"no data", AVERAGE(Q13:Q19))</f>
        <v>3585.71428571429</v>
      </c>
      <c r="R53" s="543" t="n">
        <f aca="false">IF(R13=0,"no data", AVERAGE(R13:R19))</f>
        <v>3383.42857142857</v>
      </c>
      <c r="S53" s="543" t="n">
        <f aca="false">IF(S13=0,"no data", AVERAGE(S13:S19))</f>
        <v>3383.42857142857</v>
      </c>
      <c r="T53" s="543" t="n">
        <f aca="false">IF(T13=0,"no data", SUM(T13:T19))</f>
        <v>6205</v>
      </c>
      <c r="U53" s="543" t="n">
        <f aca="false">IF(U13=0,"no data", SUM(U13:U19))</f>
        <v>6410</v>
      </c>
      <c r="V53" s="543" t="n">
        <f aca="false">IF(V13=0,"no data", AVERAGE(V13:V19))</f>
        <v>42.4285714285714</v>
      </c>
      <c r="W53" s="544" t="n">
        <f aca="false">IF(AND(W13=0,W14=0,W15=0,W16=0,W17=0,W18=0,W19=0),"No outage",SUM(W13:W19))</f>
        <v>7178</v>
      </c>
      <c r="X53" s="544" t="n">
        <f aca="false">IF(AND(X13=0,X14=0,X15=0,X16=0,X17=0,X18=0,X19=0),"No outage",SUM(X13:X19))</f>
        <v>304</v>
      </c>
      <c r="Y53" s="543" t="str">
        <f aca="false">IF(Y13=0,"no data", AVERAGE(Y13:Y19))</f>
        <v>no data</v>
      </c>
      <c r="Z53" s="544" t="n">
        <f aca="false">IF(AND(Z13=0,Z14=0,Z15=0,Z16=0,Z17=0,Z18=0,Z19=0),"No outage",SUM(Z13:Z19))</f>
        <v>438</v>
      </c>
      <c r="AA53" s="543" t="str">
        <f aca="false">IF(AA13=0,"no data", AVERAGE(AA13:AA19))</f>
        <v>no data</v>
      </c>
      <c r="AB53" s="543" t="n">
        <f aca="false">IF(AB13=0,"no data", SUM(AB13:AB19))</f>
        <v>285</v>
      </c>
      <c r="AC53" s="543" t="n">
        <f aca="false">IF(AC13=0,"no data", SUM(AC13:AC19))</f>
        <v>-17479</v>
      </c>
      <c r="AD53" s="543" t="n">
        <f aca="false">IF(AD13=0,"no data", AVERAGE(AD13:AD19))</f>
        <v>44.2857142857143</v>
      </c>
      <c r="AE53" s="545" t="n">
        <f aca="false">IF(AE13=0,"no data", AVERAGE(AE13:AE19))</f>
        <v>0.649376723772903</v>
      </c>
      <c r="AF53" s="543" t="n">
        <f aca="false">IF(AF13=0,"no data", AVERAGE(AF13:AF19))</f>
        <v>149.404761904762</v>
      </c>
      <c r="AG53" s="545" t="n">
        <f aca="false">IF(AG13=0,"no data", AVERAGE(AG13:AG19))</f>
        <v>0.586043323646136</v>
      </c>
      <c r="AH53" s="545" t="n">
        <f aca="false">IF(AH13=0,"no data", AVERAGE(AH13:AH19))</f>
        <v>0.287896825396825</v>
      </c>
      <c r="AI53" s="545" t="n">
        <f aca="false">IF(AI13=0,"no data", AVERAGE(AI13:AI19))</f>
        <v>0.600045666414714</v>
      </c>
      <c r="AJ53" s="546" t="n">
        <f aca="false">IF(AJ13=0,"no data",SUM(AJ13:AJ19))</f>
        <v>18.025</v>
      </c>
      <c r="AK53" s="547" t="n">
        <f aca="false">IF(AK13=0,"no data", AVERAGE(AK13:AK19))</f>
        <v>67.2671428571429</v>
      </c>
      <c r="AL53" s="544" t="n">
        <f aca="false">AJ53*AK53</f>
        <v>1212.49025</v>
      </c>
      <c r="AM53" s="544" t="n">
        <f aca="false">IF(AM13=0,"no data", SUM(AM13:AM19))</f>
        <v>54.771</v>
      </c>
      <c r="AN53" s="546" t="n">
        <f aca="false">IF(AN13=0,"no data",AVERAGE(AN13:AN19))</f>
        <v>404.285714285714</v>
      </c>
      <c r="AO53" s="544" t="n">
        <f aca="false">AM53*AN53</f>
        <v>22143.1328571429</v>
      </c>
      <c r="AP53" s="548" t="n">
        <f aca="false">IF(AP13=0,"no data", AVERAGE(AP13:AP19))</f>
        <v>13293.0152930761</v>
      </c>
      <c r="AQ53" s="464"/>
      <c r="AV53" s="0" t="n">
        <f aca="false">3413/12465</f>
        <v>0.273806658644204</v>
      </c>
      <c r="AY53" s="440"/>
      <c r="BA53" s="441"/>
      <c r="BR53" s="5"/>
      <c r="BS53" s="5"/>
      <c r="BT53" s="5"/>
    </row>
    <row r="54" customFormat="false" ht="15" hidden="false" customHeight="false" outlineLevel="0" collapsed="false">
      <c r="A54" s="441"/>
      <c r="B54" s="533" t="s">
        <v>138</v>
      </c>
      <c r="C54" s="544" t="n">
        <f aca="false">IF(C20=0,"no data", AVERAGE(C20:C26))</f>
        <v>86.7657142857143</v>
      </c>
      <c r="D54" s="542" t="n">
        <f aca="false">IF(D20=0,"no data", AVERAGE(D20:D26))</f>
        <v>0.359042857142857</v>
      </c>
      <c r="E54" s="544" t="n">
        <f aca="false">IF(E20=0,"no data", AVERAGE(E20:E26))</f>
        <v>102.428571428571</v>
      </c>
      <c r="F54" s="544" t="n">
        <f aca="false">IF(F20=0,"no data", AVERAGE(F20:F26))</f>
        <v>71.8571428571429</v>
      </c>
      <c r="G54" s="541" t="n">
        <f aca="false">SUM(G20:G26)+INT(SUM(H20:H26)/60)</f>
        <v>131</v>
      </c>
      <c r="H54" s="541" t="n">
        <f aca="false">SUM(H20:H26)-INT(SUM(H26:H26)/60)*60</f>
        <v>4</v>
      </c>
      <c r="I54" s="541" t="n">
        <f aca="false">SUM(I20:I26)+INT(SUM(J20:J26)/60)</f>
        <v>131</v>
      </c>
      <c r="J54" s="541" t="n">
        <f aca="false">SUM(J20:J26)-INT(SUM(J20:J26)/60)*60</f>
        <v>10</v>
      </c>
      <c r="K54" s="541" t="n">
        <f aca="false">SUM(K20:K26)+INT(SUM(L20:L26)/60)</f>
        <v>0</v>
      </c>
      <c r="L54" s="541" t="n">
        <f aca="false">SUM(L20:L26)-INT(SUM(L20:L26)/60)*60</f>
        <v>0</v>
      </c>
      <c r="M54" s="541" t="n">
        <f aca="false">SUM(M20:M26)+INT(SUM(N20:N26)/60)</f>
        <v>0</v>
      </c>
      <c r="N54" s="541" t="n">
        <f aca="false">SUM(N20:N26)-INT(SUM(N20:N26)/60)*60</f>
        <v>0</v>
      </c>
      <c r="O54" s="541" t="n">
        <f aca="false">SUM(O20:O26)+INT(SUM(P20:P26)/60)</f>
        <v>57</v>
      </c>
      <c r="P54" s="541" t="n">
        <f aca="false">SUM(P20:P26)-INT(SUM(P20:P26)/60)*60</f>
        <v>30</v>
      </c>
      <c r="Q54" s="543" t="n">
        <f aca="false">IF(Q20=0,"no data", AVERAGE(Q20:Q26))</f>
        <v>3527.14285714286</v>
      </c>
      <c r="R54" s="543" t="n">
        <f aca="false">IF(R20=0,"no data", AVERAGE(R20:R26))</f>
        <v>3325.28571428571</v>
      </c>
      <c r="S54" s="543" t="n">
        <f aca="false">IF(S20=0,"no data", AVERAGE(S20:S26))</f>
        <v>3325.28571428571</v>
      </c>
      <c r="T54" s="549" t="str">
        <f aca="false">IF(T20=0,"no data", SUM(T20:T26))</f>
        <v>no data</v>
      </c>
      <c r="U54" s="549" t="str">
        <f aca="false">IF(U20=0,"no data", SUM(U20:U26))</f>
        <v>no data</v>
      </c>
      <c r="V54" s="549" t="n">
        <f aca="false">IF(V20=0,"no data", AVERAGE(V20:V26))</f>
        <v>42.5714285714286</v>
      </c>
      <c r="W54" s="544" t="n">
        <f aca="false">IF(AND(W20=0,W21=0,W22=0,W23=0,W24=0,W25=0,W26=0),"No outage",SUM(W20:W26))</f>
        <v>2181</v>
      </c>
      <c r="X54" s="544" t="n">
        <f aca="false">IF(AND(X20=0,X21=0,X22=0,X23=0,X24=0,X25=0,X26=0),"No outage",SUM(X20:X26))</f>
        <v>305</v>
      </c>
      <c r="Y54" s="549" t="n">
        <f aca="false">IF(Y20=0,"no data", AVERAGE(Y20:Y26))</f>
        <v>296.428571428571</v>
      </c>
      <c r="Z54" s="544" t="n">
        <f aca="false">IF(AND(Z20=0,Z21=0,Z22=0,Z23=0,Z24=0,Z25=0,Z26=0),"No outage",SUM(Z20:Z26))</f>
        <v>420</v>
      </c>
      <c r="AA54" s="544" t="n">
        <f aca="false">IF(AA20=0,"no data", AVERAGE(AA20:AA26))</f>
        <v>314.571428571429</v>
      </c>
      <c r="AB54" s="544" t="n">
        <f aca="false">IF(AB20=0,"no data", SUM(AB20:AB26))</f>
        <v>596</v>
      </c>
      <c r="AC54" s="549" t="n">
        <f aca="false">IF(AC20=0,"no data", SUM(AC20:AC26))</f>
        <v>-5645</v>
      </c>
      <c r="AD54" s="544" t="str">
        <f aca="false">IF(AD20=0,"no data", AVERAGE(AD20:AD26))</f>
        <v>no data</v>
      </c>
      <c r="AE54" s="545" t="n">
        <f aca="false">IF(AE20=0,"no data", AVERAGE(AE20:AE26))</f>
        <v>0.883624864079613</v>
      </c>
      <c r="AF54" s="544" t="n">
        <f aca="false">IF(AF20=0,"no data", AVERAGE(AF20:AF26))</f>
        <v>146.964285714286</v>
      </c>
      <c r="AG54" s="545" t="n">
        <f aca="false">IF(AG20=0,"no data", AVERAGE(AG20:AG26))</f>
        <v>0.837875216678798</v>
      </c>
      <c r="AH54" s="545" t="str">
        <f aca="false">IF(AH20=0,"no data", AVERAGE(AH20:AH26))</f>
        <v>no data</v>
      </c>
      <c r="AI54" s="545" t="n">
        <f aca="false">IF(AI20=0,"no data", AVERAGE(AI20:AI26))</f>
        <v>0.867350580975755</v>
      </c>
      <c r="AJ54" s="544" t="str">
        <f aca="false">IF(AJ20=0,"no data", SUM(AJ20:AJ26))</f>
        <v>no data</v>
      </c>
      <c r="AK54" s="544" t="str">
        <f aca="false">IF(AK20=0,"no data", AVERAGE(AK20:AK26))</f>
        <v>no data</v>
      </c>
      <c r="AL54" s="544" t="e">
        <f aca="false">AJ54*AK54</f>
        <v>#VALUE!</v>
      </c>
      <c r="AM54" s="544" t="str">
        <f aca="false">IF(AM20=0,"no data", SUM(AM20:AM25))</f>
        <v>no data</v>
      </c>
      <c r="AN54" s="544" t="str">
        <f aca="false">IF(AN20=0,"no data", AVERAGE(AN20:AN25))</f>
        <v>no data</v>
      </c>
      <c r="AO54" s="544" t="e">
        <f aca="false">AM54*AN54</f>
        <v>#VALUE!</v>
      </c>
      <c r="AP54" s="548" t="n">
        <f aca="false">IF(AP20=0,"no data", AVERAGE(AP20:AP26))</f>
        <v>8794.3097467879</v>
      </c>
      <c r="AQ54" s="464"/>
      <c r="AR54" s="441"/>
      <c r="AS54" s="441"/>
      <c r="AT54" s="441"/>
      <c r="AU54" s="441"/>
      <c r="AV54" s="441" t="n">
        <f aca="false">3413/12796</f>
        <v>0.266723976242576</v>
      </c>
      <c r="AW54" s="441"/>
      <c r="AX54" s="441"/>
      <c r="AY54" s="440"/>
      <c r="AZ54" s="441"/>
      <c r="BA54" s="441"/>
      <c r="BB54" s="441"/>
      <c r="BC54" s="441"/>
      <c r="BD54" s="441"/>
      <c r="BE54" s="441"/>
      <c r="BR54" s="5"/>
      <c r="BS54" s="5"/>
      <c r="BT54" s="5"/>
    </row>
    <row r="55" customFormat="false" ht="15" hidden="false" customHeight="false" outlineLevel="0" collapsed="false">
      <c r="B55" s="533" t="s">
        <v>139</v>
      </c>
      <c r="C55" s="544" t="n">
        <f aca="false">IF(C21=0,"no data", AVERAGE(C27:C33))</f>
        <v>94.2785714285714</v>
      </c>
      <c r="D55" s="542" t="n">
        <f aca="false">IF(D21=0,"no data", AVERAGE(D27:D33))</f>
        <v>0.364257142857143</v>
      </c>
      <c r="E55" s="544" t="n">
        <f aca="false">IF(E21=0,"no data", AVERAGE(E27:E33))</f>
        <v>106.857142857143</v>
      </c>
      <c r="F55" s="544" t="n">
        <f aca="false">IF(F21=0,"no data", AVERAGE(F27:F33))</f>
        <v>80.5714285714286</v>
      </c>
      <c r="G55" s="541" t="n">
        <f aca="false">SUM(G27:G33)+INT(SUM(H27:H33)/60)</f>
        <v>164</v>
      </c>
      <c r="H55" s="541" t="n">
        <f aca="false">SUM(H27:H33)-INT(SUM(H27:H33)/60)*60</f>
        <v>9</v>
      </c>
      <c r="I55" s="541" t="n">
        <f aca="false">SUM(I27:I33)+INT(SUM(J27:J33)/60)</f>
        <v>164</v>
      </c>
      <c r="J55" s="541" t="n">
        <f aca="false">SUM(J27:J33)-INT(SUM(J27:J33)/60)*60</f>
        <v>29</v>
      </c>
      <c r="K55" s="541" t="n">
        <f aca="false">SUM(K27:K33)+INT(SUM(L27:L33)/60)</f>
        <v>0</v>
      </c>
      <c r="L55" s="541" t="n">
        <f aca="false">SUM(L27:L33)-INT(SUM(L27:L33)/60)*60</f>
        <v>0</v>
      </c>
      <c r="M55" s="541" t="n">
        <f aca="false">SUM(M27:M33)+INT(SUM(N27:N33)/60)</f>
        <v>0</v>
      </c>
      <c r="N55" s="541" t="n">
        <f aca="false">SUM(N27:N33)-INT(SUM(N27:N33)/60)*60</f>
        <v>0</v>
      </c>
      <c r="O55" s="541" t="n">
        <f aca="false">SUM(O27:O33)+INT(SUM(P27:P33)/60)</f>
        <v>0</v>
      </c>
      <c r="P55" s="541" t="n">
        <f aca="false">SUM(P27:P33)-INT(SUM(P27:P33)/60)*60</f>
        <v>0</v>
      </c>
      <c r="Q55" s="543" t="n">
        <f aca="false">IF(Q27=0,"no data", AVERAGE(Q27:Q33))</f>
        <v>3453.14285714286</v>
      </c>
      <c r="R55" s="543" t="n">
        <f aca="false">IF(R27=0,"no data", AVERAGE(R27:R33))</f>
        <v>3007.85714285714</v>
      </c>
      <c r="S55" s="543" t="n">
        <f aca="false">IF(S27=0,"no data", AVERAGE(S27:S33))</f>
        <v>3007.85714285714</v>
      </c>
      <c r="T55" s="543" t="n">
        <f aca="false">IF(T27=0,"no data", SUM(T27:T33))</f>
        <v>20252</v>
      </c>
      <c r="U55" s="543" t="n">
        <f aca="false">IF(U27=0,"no data", SUM(U27:U33))</f>
        <v>20943</v>
      </c>
      <c r="V55" s="549" t="n">
        <f aca="false">IF(V27=0,"no data", AVERAGE(V27:V33))</f>
        <v>41</v>
      </c>
      <c r="W55" s="544" t="n">
        <f aca="false">IF(AND(W27=0,W28=0,W29=0,W30=0,W31=0,W32=0,W33=0),"No outage",SUM(W27:W33))</f>
        <v>187</v>
      </c>
      <c r="X55" s="544" t="n">
        <f aca="false">IF(AND(X27=0,X28=0,X29=0,X30=0,X31=0,X32=0,X33=0),"No outage",SUM(X27:X33))</f>
        <v>295</v>
      </c>
      <c r="Y55" s="549" t="str">
        <f aca="false">IF(Y27=0,"no data", AVERAGE(Y27:Y33))</f>
        <v>no data</v>
      </c>
      <c r="Z55" s="544" t="n">
        <f aca="false">IF(AND(Z27=0,Z28=0,Z29=0,Z30=0,Z31=0,Z32=0,Z33=0),"No outage",SUM(Z27:Z33))</f>
        <v>420</v>
      </c>
      <c r="AA55" s="544" t="str">
        <f aca="false">IF(AA27=0,"no data", AVERAGE(AA27:AA33))</f>
        <v>no data</v>
      </c>
      <c r="AB55" s="543" t="n">
        <f aca="false">IF(AB27=0,"no data", SUM(AB27:AB33))</f>
        <v>693</v>
      </c>
      <c r="AC55" s="543" t="n">
        <f aca="false">IF(AC27=0,"no data", SUM(AC27:AC33))</f>
        <v>-803</v>
      </c>
      <c r="AD55" s="549" t="n">
        <f aca="false">IF(AD27=0,"no data", AVERAGE(AD27:AD33))</f>
        <v>131.857142857143</v>
      </c>
      <c r="AE55" s="542" t="n">
        <f aca="false">IF(AE27=0,"no data", AVERAGE(AE27:AE33))</f>
        <v>0.945713392933892</v>
      </c>
      <c r="AF55" s="544" t="n">
        <f aca="false">IF(AF27=0,"no data", AVERAGE(AF27:AF33))</f>
        <v>143.880952380952</v>
      </c>
      <c r="AG55" s="542" t="n">
        <f aca="false">IF(AG27=0,"no data", AVERAGE(AG27:AG33))</f>
        <v>0.837789166130429</v>
      </c>
      <c r="AH55" s="542" t="n">
        <f aca="false">IF(AH27=0,"no data", AVERAGE(AH27:AH33))</f>
        <v>0.982230963480964</v>
      </c>
      <c r="AI55" s="542" t="n">
        <f aca="false">IF(AI27=0,"no data", AVERAGE(AI27:AI33))</f>
        <v>0.862908619158619</v>
      </c>
      <c r="AJ55" s="543" t="n">
        <f aca="false">IF(AJ27=0,"no data", SUM(AJ27:AJ33))</f>
        <v>62.034</v>
      </c>
      <c r="AK55" s="544" t="n">
        <f aca="false">IF(AK27=0,"no data", AVERAGE(AK27:AK33))</f>
        <v>151.405714285714</v>
      </c>
      <c r="AL55" s="544" t="n">
        <f aca="false">AJ55*AK55</f>
        <v>9392.30208</v>
      </c>
      <c r="AM55" s="544" t="n">
        <f aca="false">IF(AM27=0,"no data", SUM(AM27:AM33))</f>
        <v>176.015</v>
      </c>
      <c r="AN55" s="544" t="n">
        <f aca="false">IF(AN27=0,"no data", AVERAGE(AN27:AN33))</f>
        <v>943.857142857143</v>
      </c>
      <c r="AO55" s="544" t="n">
        <f aca="false">AM55*AN55</f>
        <v>166133.015</v>
      </c>
      <c r="AP55" s="548" t="n">
        <f aca="false">IF(AP27=0,"no data", AVERAGE(AP27:AP33))</f>
        <v>8668.58486129126</v>
      </c>
      <c r="AQ55" s="464"/>
      <c r="AY55" s="440"/>
      <c r="BA55" s="441"/>
      <c r="BR55" s="5"/>
      <c r="BS55" s="5"/>
      <c r="BT55" s="5"/>
    </row>
    <row r="56" customFormat="false" ht="15.75" hidden="false" customHeight="false" outlineLevel="0" collapsed="false">
      <c r="B56" s="533" t="s">
        <v>238</v>
      </c>
      <c r="C56" s="550" t="n">
        <f aca="false">IF(C34=0,"no data", AVERAGE(C34:C47))</f>
        <v>87.13875</v>
      </c>
      <c r="D56" s="550" t="n">
        <f aca="false">IF(D34=0,"no data", AVERAGE(D34:D47))</f>
        <v>0.44835</v>
      </c>
      <c r="E56" s="550" t="n">
        <f aca="false">IF(E34=0,"no data", AVERAGE(E34:E47))</f>
        <v>98.25</v>
      </c>
      <c r="F56" s="550" t="n">
        <f aca="false">IF(F34=0,"no data", AVERAGE(F34:F47))</f>
        <v>75.75</v>
      </c>
      <c r="G56" s="551" t="n">
        <f aca="false">SUM(G34:G47)+INT(SUM(H34:H47)/60)</f>
        <v>192</v>
      </c>
      <c r="H56" s="551" t="n">
        <f aca="false">SUM(H34:H47)-INT(SUM(H34:H47)/60)*60</f>
        <v>0</v>
      </c>
      <c r="I56" s="551" t="n">
        <f aca="false">SUM(I34:I47)+INT(SUM(J34:J47)/60)</f>
        <v>192</v>
      </c>
      <c r="J56" s="551" t="n">
        <f aca="false">SUM(J34:J47)-INT(SUM(J34:J47)/60)*60</f>
        <v>0</v>
      </c>
      <c r="K56" s="551" t="n">
        <f aca="false">SUM(K34:K47)+INT(SUM(L34:L47)/60)</f>
        <v>0</v>
      </c>
      <c r="L56" s="551" t="n">
        <f aca="false">SUM(L34:L47)-INT(SUM(L34:L47)/60)*60</f>
        <v>0</v>
      </c>
      <c r="M56" s="551" t="n">
        <f aca="false">SUM(M34:M47)+INT(SUM(N34:N47)/60)</f>
        <v>0</v>
      </c>
      <c r="N56" s="551" t="n">
        <f aca="false">SUM(N34:N47)-INT(SUM(N34:N47)/60)*60</f>
        <v>0</v>
      </c>
      <c r="O56" s="551" t="n">
        <f aca="false">SUM(O34:O47)+INT(SUM(P34:P47)/60)</f>
        <v>48</v>
      </c>
      <c r="P56" s="551" t="n">
        <f aca="false">SUM(P34:P47)-INT(SUM(P34:P47)/60)*60</f>
        <v>0</v>
      </c>
      <c r="Q56" s="552" t="n">
        <f aca="false">IF(Q28=0,"no data", AVERAGE(Q34:Q47))</f>
        <v>3525.375</v>
      </c>
      <c r="R56" s="552" t="n">
        <f aca="false">IF(R34=0,"no data", AVERAGE(R34:R47))</f>
        <v>3145.25</v>
      </c>
      <c r="S56" s="552" t="n">
        <f aca="false">IF(S34=0,"no data", AVERAGE(S34:S47))</f>
        <v>3145.25</v>
      </c>
      <c r="T56" s="552" t="n">
        <f aca="false">IF(T34=0,"no data", SUM(T34:T47))</f>
        <v>24672</v>
      </c>
      <c r="U56" s="552" t="n">
        <f aca="false">IF(U34=0,"no data", SUM(U34:U47))</f>
        <v>25493</v>
      </c>
      <c r="V56" s="553" t="n">
        <f aca="false">IF(V34=0,"no data", AVERAGE(V34:V47))</f>
        <v>42.75</v>
      </c>
      <c r="W56" s="550" t="e">
        <f aca="false">IF(AND(W34=0,W35=0,W36=0,W37=0,W38=0,W39=0,#REF!=0),"No outage",SUM(W34:W47))</f>
        <v>#REF!</v>
      </c>
      <c r="X56" s="550" t="e">
        <f aca="false">IF(AND(X34=0,X35=0,X36=0,X37=0,X38=0,X39=0,#REF!=0),"No outage",SUM(X34:X47))</f>
        <v>#REF!</v>
      </c>
      <c r="Y56" s="553" t="str">
        <f aca="false">IF(Y34=0,"no data", AVERAGE(Y34:Y47))</f>
        <v>no data</v>
      </c>
      <c r="Z56" s="550" t="e">
        <f aca="false">IF(AND(Z34=0,Z35=0,Z36=0,Z37=0,Z38=0,Z39=0,#REF!=0),"No outage",SUM(Z34:Z47))</f>
        <v>#REF!</v>
      </c>
      <c r="AA56" s="550" t="str">
        <f aca="false">IF(AA34=0,"no data", AVERAGE(AA34:AA47))</f>
        <v>no data</v>
      </c>
      <c r="AB56" s="552" t="n">
        <f aca="false">IF(AB34=0,"no data", SUM(AB34:AB47))</f>
        <v>821</v>
      </c>
      <c r="AC56" s="552" t="n">
        <f aca="false">IF(AC34=0,"no data", SUM(AC34:AC47))</f>
        <v>-490</v>
      </c>
      <c r="AD56" s="553" t="n">
        <f aca="false">IF(AD34=0,"no data", AVERAGE(AD34:AD47))</f>
        <v>138.75</v>
      </c>
      <c r="AE56" s="554" t="n">
        <f aca="false">IF(AE34=0,"no data", AVERAGE(AE34:AE47))</f>
        <v>0.957519955004425</v>
      </c>
      <c r="AF56" s="550" t="n">
        <f aca="false">IF(AF34=0,"no data", AVERAGE(AF34:AF47))</f>
        <v>146.890625</v>
      </c>
      <c r="AG56" s="554" t="n">
        <f aca="false">IF(AG34=0,"no data", AVERAGE(AG34:AG47))</f>
        <v>0.874996801453172</v>
      </c>
      <c r="AH56" s="554" t="e">
        <f aca="false">IF(AH28=0,"no data", AVERAGE(AH34:AH47))</f>
        <v>#DIV/0!</v>
      </c>
      <c r="AI56" s="554" t="n">
        <f aca="false">IF(AI34=0,"no data", AVERAGE(AI34:AI47))</f>
        <v>0.914768946076305</v>
      </c>
      <c r="AJ56" s="552" t="n">
        <f aca="false">IF(AJ34=0,"no data", SUM(AJ34:AJ47))</f>
        <v>70.157</v>
      </c>
      <c r="AK56" s="550" t="n">
        <f aca="false">IF(AK34=0,"no data", AVERAGE(AK34:AK47))</f>
        <v>147.085</v>
      </c>
      <c r="AL56" s="550" t="n">
        <f aca="false">AJ56*AK56</f>
        <v>10319.042345</v>
      </c>
      <c r="AM56" s="550" t="n">
        <f aca="false">IF(AM34=0,"no data", SUM(AM34:AM47))</f>
        <v>214.863</v>
      </c>
      <c r="AN56" s="550" t="n">
        <f aca="false">IF(AN34=0,"no data", AVERAGE(AN34:AN47))</f>
        <v>944.5</v>
      </c>
      <c r="AO56" s="550" t="n">
        <f aca="false">AM56*AN56</f>
        <v>202938.1035</v>
      </c>
      <c r="AP56" s="555" t="n">
        <f aca="false">IF(AP34=0,"no data", AVERAGE(AP34:AP47))</f>
        <v>8642.67050283154</v>
      </c>
      <c r="AQ56" s="464"/>
      <c r="AY56" s="440"/>
      <c r="BA56" s="441"/>
      <c r="BR56" s="5"/>
      <c r="BS56" s="5"/>
      <c r="BT56" s="5"/>
    </row>
    <row r="57" customFormat="false" ht="15.75" hidden="false" customHeight="false" outlineLevel="0" collapsed="false">
      <c r="B57" s="2"/>
      <c r="C57" s="470"/>
      <c r="D57" s="470"/>
      <c r="E57" s="470"/>
      <c r="F57" s="471"/>
      <c r="G57" s="471"/>
      <c r="H57" s="471"/>
      <c r="I57" s="471"/>
      <c r="J57" s="472"/>
      <c r="K57" s="472"/>
      <c r="L57" s="472"/>
      <c r="M57" s="472"/>
      <c r="N57" s="473"/>
      <c r="O57" s="473"/>
      <c r="P57" s="470"/>
      <c r="Q57" s="470"/>
      <c r="R57" s="470"/>
      <c r="S57" s="470"/>
      <c r="T57" s="470"/>
      <c r="U57" s="470"/>
      <c r="V57" s="470"/>
      <c r="W57" s="470"/>
      <c r="X57" s="470"/>
      <c r="Y57" s="470"/>
      <c r="Z57" s="470"/>
      <c r="AA57" s="470"/>
      <c r="AB57" s="473"/>
      <c r="AC57" s="473"/>
      <c r="AD57" s="470"/>
      <c r="AE57" s="473"/>
      <c r="AF57" s="474"/>
      <c r="AG57" s="470"/>
      <c r="AH57" s="470"/>
      <c r="AI57" s="470"/>
      <c r="AJ57" s="470"/>
      <c r="AK57" s="470"/>
      <c r="AL57" s="470"/>
      <c r="AP57" s="475"/>
      <c r="AQ57" s="477"/>
      <c r="AR57" s="477"/>
      <c r="AY57" s="440"/>
      <c r="BA57" s="441"/>
      <c r="BR57" s="5"/>
      <c r="BS57" s="5"/>
      <c r="BT57" s="5"/>
    </row>
    <row r="58" customFormat="false" ht="15" hidden="false" customHeight="false" outlineLevel="0" collapsed="false">
      <c r="B58" s="2"/>
      <c r="C58" s="470"/>
      <c r="D58" s="470"/>
      <c r="E58" s="470"/>
      <c r="F58" s="471"/>
      <c r="G58" s="471"/>
      <c r="H58" s="471"/>
      <c r="I58" s="471"/>
      <c r="J58" s="472"/>
      <c r="K58" s="472"/>
      <c r="L58" s="472"/>
      <c r="M58" s="472"/>
      <c r="N58" s="473"/>
      <c r="O58" s="473"/>
      <c r="P58" s="470"/>
      <c r="Q58" s="470"/>
      <c r="R58" s="470"/>
      <c r="S58" s="470"/>
      <c r="T58" s="470"/>
      <c r="U58" s="470"/>
      <c r="V58" s="470"/>
      <c r="W58" s="470"/>
      <c r="X58" s="470"/>
      <c r="Y58" s="470"/>
      <c r="Z58" s="470"/>
      <c r="AA58" s="470"/>
      <c r="AB58" s="473"/>
      <c r="AC58" s="473"/>
      <c r="AD58" s="470"/>
      <c r="AE58" s="473"/>
      <c r="AF58" s="473"/>
      <c r="AG58" s="470"/>
      <c r="AH58" s="470"/>
      <c r="AI58" s="470"/>
      <c r="AJ58" s="470"/>
      <c r="AK58" s="470"/>
      <c r="AL58" s="470"/>
      <c r="AP58" s="194"/>
      <c r="AQ58" s="194"/>
      <c r="AR58" s="194"/>
      <c r="AY58" s="440"/>
      <c r="BA58" s="441"/>
      <c r="BR58" s="5"/>
      <c r="BS58" s="5"/>
      <c r="BT58" s="5"/>
    </row>
    <row r="59" customFormat="false" ht="15.75" hidden="false" customHeight="false" outlineLevel="0" collapsed="false">
      <c r="B59" s="2"/>
      <c r="C59" s="470"/>
      <c r="D59" s="470"/>
      <c r="E59" s="470"/>
      <c r="F59" s="471"/>
      <c r="G59" s="471"/>
      <c r="H59" s="471"/>
      <c r="I59" s="471"/>
      <c r="J59" s="472"/>
      <c r="K59" s="472"/>
      <c r="L59" s="472"/>
      <c r="M59" s="472"/>
      <c r="N59" s="473"/>
      <c r="O59" s="473"/>
      <c r="P59" s="470"/>
      <c r="Q59" s="470"/>
      <c r="R59" s="470"/>
      <c r="S59" s="470"/>
      <c r="T59" s="470"/>
      <c r="U59" s="470"/>
      <c r="V59" s="470"/>
      <c r="W59" s="470"/>
      <c r="X59" s="470"/>
      <c r="Y59" s="470"/>
      <c r="Z59" s="470"/>
      <c r="AA59" s="470"/>
      <c r="AB59" s="473"/>
      <c r="AC59" s="473"/>
      <c r="AD59" s="470"/>
      <c r="AE59" s="473"/>
      <c r="AF59" s="473"/>
      <c r="AG59" s="470"/>
      <c r="AH59" s="470"/>
      <c r="AI59" s="470"/>
      <c r="AJ59" s="470"/>
      <c r="AK59" s="470"/>
      <c r="AL59" s="470"/>
      <c r="AP59" s="194"/>
      <c r="AQ59" s="194"/>
      <c r="AR59" s="194"/>
      <c r="AY59" s="440"/>
      <c r="BA59" s="441"/>
      <c r="BR59" s="5"/>
      <c r="BS59" s="5"/>
      <c r="BT59" s="5"/>
    </row>
    <row r="60" customFormat="false" ht="16.5" hidden="false" customHeight="false" outlineLevel="0" collapsed="false">
      <c r="B60" s="479" t="s">
        <v>186</v>
      </c>
      <c r="C60" s="556" t="s">
        <v>187</v>
      </c>
      <c r="D60" s="556"/>
      <c r="E60" s="556"/>
      <c r="F60" s="556"/>
      <c r="G60" s="556"/>
      <c r="H60" s="556"/>
      <c r="I60" s="556"/>
      <c r="J60" s="556"/>
      <c r="K60" s="556"/>
      <c r="L60" s="556"/>
      <c r="M60" s="556"/>
      <c r="N60" s="556"/>
      <c r="O60" s="556"/>
      <c r="P60" s="556"/>
      <c r="Q60" s="556"/>
      <c r="R60" s="556"/>
      <c r="S60" s="556"/>
      <c r="T60" s="556"/>
      <c r="U60" s="556"/>
      <c r="V60" s="556"/>
      <c r="W60" s="556"/>
      <c r="X60" s="556"/>
      <c r="Y60" s="556"/>
      <c r="Z60" s="556"/>
      <c r="AA60" s="556"/>
      <c r="AB60" s="556"/>
      <c r="AC60" s="556"/>
      <c r="AD60" s="556"/>
      <c r="AE60" s="473"/>
      <c r="AF60" s="473"/>
      <c r="AG60" s="470"/>
      <c r="AH60" s="470"/>
      <c r="AI60" s="470"/>
      <c r="AJ60" s="470"/>
      <c r="AK60" s="470"/>
      <c r="AL60" s="470"/>
      <c r="AP60" s="194"/>
      <c r="AQ60" s="194"/>
      <c r="AR60" s="194"/>
      <c r="AY60" s="440"/>
      <c r="BR60" s="5"/>
      <c r="BS60" s="5"/>
      <c r="BT60" s="5"/>
    </row>
    <row r="61" customFormat="false" ht="15.75" hidden="false" customHeight="true" outlineLevel="0" collapsed="false">
      <c r="B61" s="484" t="n">
        <v>42826</v>
      </c>
      <c r="C61" s="488" t="s">
        <v>239</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R61" s="5"/>
      <c r="BS61" s="5"/>
      <c r="BT61" s="5"/>
    </row>
    <row r="62" customFormat="false" ht="15.75" hidden="false" customHeight="true" outlineLevel="0" collapsed="false">
      <c r="B62" s="484" t="n">
        <v>42827</v>
      </c>
      <c r="C62" s="488" t="s">
        <v>240</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row>
    <row r="63" customFormat="false" ht="15.75" hidden="false" customHeight="true" outlineLevel="0" collapsed="false">
      <c r="B63" s="484" t="n">
        <v>42828</v>
      </c>
      <c r="C63" s="488" t="s">
        <v>241</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row>
    <row r="64" customFormat="false" ht="15.75" hidden="false" customHeight="true" outlineLevel="0" collapsed="false">
      <c r="B64" s="484" t="n">
        <v>42829</v>
      </c>
      <c r="C64" s="488" t="s">
        <v>242</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row>
    <row r="65" customFormat="false" ht="15.75" hidden="false" customHeight="true" outlineLevel="0" collapsed="false">
      <c r="B65" s="484" t="n">
        <v>42830</v>
      </c>
      <c r="C65" s="488" t="s">
        <v>243</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row>
    <row r="66" customFormat="false" ht="15.75" hidden="false" customHeight="true" outlineLevel="0" collapsed="false">
      <c r="B66" s="484" t="n">
        <v>42831</v>
      </c>
      <c r="C66" s="488" t="s">
        <v>243</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R66" s="5"/>
      <c r="BS66" s="5"/>
      <c r="BT66" s="5"/>
    </row>
    <row r="67" customFormat="false" ht="15.75" hidden="false" customHeight="true" outlineLevel="0" collapsed="false">
      <c r="B67" s="484" t="n">
        <v>42832</v>
      </c>
      <c r="C67" s="488" t="s">
        <v>243</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row>
    <row r="68" customFormat="false" ht="15.75" hidden="false" customHeight="true" outlineLevel="0" collapsed="false">
      <c r="B68" s="484" t="n">
        <v>42833</v>
      </c>
      <c r="C68" s="488" t="s">
        <v>243</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R68" s="5"/>
      <c r="BS68" s="5"/>
      <c r="BT68" s="5"/>
    </row>
    <row r="69" customFormat="false" ht="15.75" hidden="false" customHeight="true" outlineLevel="0" collapsed="false">
      <c r="B69" s="484" t="n">
        <v>42834</v>
      </c>
      <c r="C69" s="488" t="s">
        <v>243</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R69" s="5"/>
      <c r="BS69" s="5"/>
      <c r="BT69" s="5"/>
    </row>
    <row r="70" customFormat="false" ht="15.75" hidden="false" customHeight="true" outlineLevel="0" collapsed="false">
      <c r="B70" s="484" t="n">
        <v>42835</v>
      </c>
      <c r="C70" s="488" t="s">
        <v>244</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R70" s="5"/>
      <c r="BS70" s="5"/>
      <c r="BT70" s="5"/>
    </row>
    <row r="71" customFormat="false" ht="15.75" hidden="false" customHeight="true" outlineLevel="0" collapsed="false">
      <c r="B71" s="484" t="n">
        <v>42836</v>
      </c>
      <c r="C71" s="488" t="s">
        <v>224</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R71" s="5"/>
      <c r="BS71" s="5"/>
      <c r="BT71" s="5"/>
    </row>
    <row r="72" customFormat="false" ht="15.75" hidden="false" customHeight="true" outlineLevel="0" collapsed="false">
      <c r="B72" s="484" t="n">
        <v>42837</v>
      </c>
      <c r="C72" s="488" t="s">
        <v>245</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R72" s="5"/>
      <c r="BS72" s="5"/>
      <c r="BT72" s="5"/>
    </row>
    <row r="73" customFormat="false" ht="15.75" hidden="false" customHeight="true" outlineLevel="0" collapsed="false">
      <c r="B73" s="484" t="n">
        <v>42838</v>
      </c>
      <c r="C73" s="488" t="s">
        <v>246</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R73" s="5"/>
      <c r="BS73" s="5"/>
      <c r="BT73" s="5"/>
    </row>
    <row r="74" customFormat="false" ht="15.75" hidden="false" customHeight="true" outlineLevel="0" collapsed="false">
      <c r="B74" s="484" t="n">
        <v>42839</v>
      </c>
      <c r="C74" s="488" t="s">
        <v>247</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row>
    <row r="75" customFormat="false" ht="15.75" hidden="false" customHeight="true" outlineLevel="0" collapsed="false">
      <c r="B75" s="484" t="n">
        <v>42840</v>
      </c>
      <c r="C75" s="557" t="s">
        <v>248</v>
      </c>
      <c r="D75" s="557"/>
      <c r="E75" s="557"/>
      <c r="F75" s="557"/>
      <c r="G75" s="557"/>
      <c r="H75" s="557"/>
      <c r="I75" s="557"/>
      <c r="J75" s="557"/>
      <c r="K75" s="557"/>
      <c r="L75" s="557"/>
      <c r="M75" s="557"/>
      <c r="N75" s="557"/>
      <c r="O75" s="557"/>
      <c r="P75" s="557"/>
      <c r="Q75" s="557"/>
      <c r="R75" s="557"/>
      <c r="S75" s="557"/>
      <c r="T75" s="557"/>
      <c r="U75" s="557"/>
      <c r="V75" s="557"/>
      <c r="W75" s="557"/>
      <c r="X75" s="557"/>
      <c r="Y75" s="557"/>
      <c r="Z75" s="557"/>
      <c r="AA75" s="557"/>
      <c r="AB75" s="557"/>
      <c r="AC75" s="557"/>
      <c r="AD75" s="557"/>
      <c r="AE75" s="473"/>
      <c r="AF75" s="473"/>
      <c r="AG75" s="470"/>
      <c r="AH75" s="470"/>
      <c r="AI75" s="470"/>
      <c r="AJ75" s="470"/>
      <c r="AK75" s="470"/>
      <c r="AL75" s="470"/>
      <c r="AP75" s="194"/>
      <c r="AQ75" s="194"/>
      <c r="AR75" s="194"/>
      <c r="AY75" s="440"/>
      <c r="BR75" s="5"/>
      <c r="BS75" s="5"/>
      <c r="BT75" s="5"/>
    </row>
    <row r="76" customFormat="false" ht="15.75" hidden="false" customHeight="true" outlineLevel="0" collapsed="false">
      <c r="B76" s="484" t="n">
        <v>42841</v>
      </c>
      <c r="C76" s="557" t="s">
        <v>249</v>
      </c>
      <c r="D76" s="557"/>
      <c r="E76" s="557"/>
      <c r="F76" s="557"/>
      <c r="G76" s="557"/>
      <c r="H76" s="557"/>
      <c r="I76" s="557"/>
      <c r="J76" s="557"/>
      <c r="K76" s="557"/>
      <c r="L76" s="557"/>
      <c r="M76" s="557"/>
      <c r="N76" s="557"/>
      <c r="O76" s="557"/>
      <c r="P76" s="557"/>
      <c r="Q76" s="557"/>
      <c r="R76" s="557"/>
      <c r="S76" s="557"/>
      <c r="T76" s="557"/>
      <c r="U76" s="557"/>
      <c r="V76" s="557"/>
      <c r="W76" s="557"/>
      <c r="X76" s="557"/>
      <c r="Y76" s="557"/>
      <c r="Z76" s="557"/>
      <c r="AA76" s="557"/>
      <c r="AB76" s="557"/>
      <c r="AC76" s="557"/>
      <c r="AD76" s="557"/>
      <c r="AE76" s="473"/>
      <c r="AF76" s="473"/>
      <c r="AG76" s="470"/>
      <c r="AH76" s="470"/>
      <c r="AI76" s="470"/>
      <c r="AJ76" s="470"/>
      <c r="AK76" s="470"/>
      <c r="AL76" s="470"/>
      <c r="AP76" s="194"/>
      <c r="AQ76" s="194"/>
      <c r="AR76" s="194"/>
      <c r="AY76" s="440"/>
      <c r="BR76" s="5"/>
      <c r="BS76" s="5"/>
      <c r="BT76" s="5"/>
    </row>
    <row r="77" customFormat="false" ht="15.75" hidden="false" customHeight="true" outlineLevel="0" collapsed="false">
      <c r="B77" s="484" t="n">
        <v>42842</v>
      </c>
      <c r="C77" s="488" t="s">
        <v>250</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R77" s="5"/>
      <c r="BS77" s="5"/>
      <c r="BT77" s="5"/>
    </row>
    <row r="78" customFormat="false" ht="25.5" hidden="false" customHeight="true" outlineLevel="0" collapsed="false">
      <c r="B78" s="484" t="n">
        <v>42843</v>
      </c>
      <c r="C78" s="557" t="s">
        <v>251</v>
      </c>
      <c r="D78" s="557"/>
      <c r="E78" s="557"/>
      <c r="F78" s="557"/>
      <c r="G78" s="557"/>
      <c r="H78" s="557"/>
      <c r="I78" s="557"/>
      <c r="J78" s="557"/>
      <c r="K78" s="557"/>
      <c r="L78" s="557"/>
      <c r="M78" s="557"/>
      <c r="N78" s="557"/>
      <c r="O78" s="557"/>
      <c r="P78" s="557"/>
      <c r="Q78" s="557"/>
      <c r="R78" s="557"/>
      <c r="S78" s="557"/>
      <c r="T78" s="557"/>
      <c r="U78" s="557"/>
      <c r="V78" s="557"/>
      <c r="W78" s="557"/>
      <c r="X78" s="557"/>
      <c r="Y78" s="557"/>
      <c r="Z78" s="557"/>
      <c r="AA78" s="557"/>
      <c r="AB78" s="557"/>
      <c r="AC78" s="557"/>
      <c r="AD78" s="557"/>
      <c r="AE78" s="473"/>
      <c r="AF78" s="473"/>
      <c r="AG78" s="470"/>
      <c r="AH78" s="470"/>
      <c r="AI78" s="470"/>
      <c r="AJ78" s="470"/>
      <c r="AK78" s="470"/>
      <c r="AL78" s="470"/>
      <c r="AP78" s="194"/>
      <c r="AQ78" s="194"/>
      <c r="AR78" s="194"/>
      <c r="AY78" s="440"/>
      <c r="BR78" s="5"/>
      <c r="BS78" s="5"/>
      <c r="BT78" s="5"/>
    </row>
    <row r="79" customFormat="false" ht="15.75" hidden="false" customHeight="true" outlineLevel="0" collapsed="false">
      <c r="B79" s="484" t="n">
        <v>42844</v>
      </c>
      <c r="C79" s="488" t="s">
        <v>252</v>
      </c>
      <c r="D79" s="488"/>
      <c r="E79" s="488"/>
      <c r="F79" s="488"/>
      <c r="G79" s="488"/>
      <c r="H79" s="488"/>
      <c r="I79" s="488"/>
      <c r="J79" s="488"/>
      <c r="K79" s="488"/>
      <c r="L79" s="488"/>
      <c r="M79" s="488"/>
      <c r="N79" s="488"/>
      <c r="O79" s="488"/>
      <c r="P79" s="488"/>
      <c r="Q79" s="488"/>
      <c r="R79" s="488"/>
      <c r="S79" s="488"/>
      <c r="T79" s="488"/>
      <c r="U79" s="488"/>
      <c r="V79" s="488"/>
      <c r="W79" s="488"/>
      <c r="X79" s="488"/>
      <c r="Y79" s="488"/>
      <c r="Z79" s="488"/>
      <c r="AA79" s="488"/>
      <c r="AB79" s="488"/>
      <c r="AC79" s="488"/>
      <c r="AD79" s="488"/>
      <c r="AE79" s="473"/>
      <c r="AF79" s="473"/>
      <c r="AG79" s="470"/>
      <c r="AH79" s="470"/>
      <c r="AI79" s="470"/>
      <c r="AJ79" s="470"/>
      <c r="AK79" s="470"/>
      <c r="AL79" s="470"/>
      <c r="AP79" s="194"/>
      <c r="AQ79" s="194"/>
      <c r="AR79" s="194"/>
      <c r="AY79" s="440"/>
      <c r="BR79" s="5"/>
      <c r="BS79" s="5"/>
      <c r="BT79" s="5"/>
    </row>
    <row r="80" customFormat="false" ht="15.75" hidden="false" customHeight="true" outlineLevel="0" collapsed="false">
      <c r="B80" s="484" t="n">
        <v>42845</v>
      </c>
      <c r="C80" s="488" t="s">
        <v>253</v>
      </c>
      <c r="D80" s="488"/>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73"/>
      <c r="AF80" s="473"/>
      <c r="AG80" s="470"/>
      <c r="AH80" s="470"/>
      <c r="AI80" s="470"/>
      <c r="AJ80" s="470"/>
      <c r="AK80" s="470"/>
      <c r="AL80" s="470"/>
      <c r="AP80" s="194"/>
      <c r="AQ80" s="194"/>
      <c r="AR80" s="194"/>
      <c r="AY80" s="440"/>
      <c r="BR80" s="5"/>
      <c r="BS80" s="5"/>
      <c r="BT80" s="5"/>
    </row>
    <row r="81" customFormat="false" ht="15.75" hidden="false" customHeight="true" outlineLevel="0" collapsed="false">
      <c r="B81" s="484" t="n">
        <v>42846</v>
      </c>
      <c r="C81" s="488" t="s">
        <v>254</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row>
    <row r="82" customFormat="false" ht="15.75" hidden="false" customHeight="true" outlineLevel="0" collapsed="false">
      <c r="B82" s="484" t="n">
        <v>42847</v>
      </c>
      <c r="C82" s="557" t="s">
        <v>255</v>
      </c>
      <c r="D82" s="557"/>
      <c r="E82" s="557"/>
      <c r="F82" s="557"/>
      <c r="G82" s="557"/>
      <c r="H82" s="557"/>
      <c r="I82" s="557"/>
      <c r="J82" s="557"/>
      <c r="K82" s="557"/>
      <c r="L82" s="557"/>
      <c r="M82" s="557"/>
      <c r="N82" s="557"/>
      <c r="O82" s="557"/>
      <c r="P82" s="557"/>
      <c r="Q82" s="557"/>
      <c r="R82" s="557"/>
      <c r="S82" s="557"/>
      <c r="T82" s="557"/>
      <c r="U82" s="557"/>
      <c r="V82" s="557"/>
      <c r="W82" s="557"/>
      <c r="X82" s="557"/>
      <c r="Y82" s="557"/>
      <c r="Z82" s="557"/>
      <c r="AA82" s="557"/>
      <c r="AB82" s="557"/>
      <c r="AC82" s="557"/>
      <c r="AD82" s="557"/>
      <c r="AE82" s="473"/>
      <c r="AF82" s="473"/>
      <c r="AG82" s="470"/>
      <c r="AH82" s="470"/>
      <c r="AI82" s="470"/>
      <c r="AJ82" s="470"/>
      <c r="AK82" s="470"/>
      <c r="AL82" s="470"/>
      <c r="AP82" s="194"/>
      <c r="AQ82" s="194"/>
      <c r="AR82" s="194"/>
      <c r="AY82" s="440"/>
      <c r="BR82" s="5"/>
      <c r="BS82" s="5"/>
      <c r="BT82" s="5"/>
    </row>
    <row r="83" customFormat="false" ht="15.75" hidden="false" customHeight="true" outlineLevel="0" collapsed="false">
      <c r="B83" s="484" t="n">
        <v>42848</v>
      </c>
      <c r="C83" s="557" t="s">
        <v>256</v>
      </c>
      <c r="D83" s="557"/>
      <c r="E83" s="557"/>
      <c r="F83" s="557"/>
      <c r="G83" s="557"/>
      <c r="H83" s="557"/>
      <c r="I83" s="557"/>
      <c r="J83" s="557"/>
      <c r="K83" s="557"/>
      <c r="L83" s="557"/>
      <c r="M83" s="557"/>
      <c r="N83" s="557"/>
      <c r="O83" s="557"/>
      <c r="P83" s="557"/>
      <c r="Q83" s="557"/>
      <c r="R83" s="557"/>
      <c r="S83" s="557"/>
      <c r="T83" s="557"/>
      <c r="U83" s="557"/>
      <c r="V83" s="557"/>
      <c r="W83" s="557"/>
      <c r="X83" s="557"/>
      <c r="Y83" s="557"/>
      <c r="Z83" s="557"/>
      <c r="AA83" s="557"/>
      <c r="AB83" s="557"/>
      <c r="AC83" s="557"/>
      <c r="AD83" s="557"/>
      <c r="AE83" s="473"/>
      <c r="AF83" s="473"/>
      <c r="AG83" s="470"/>
      <c r="AH83" s="470"/>
      <c r="AI83" s="470"/>
      <c r="AJ83" s="470"/>
      <c r="AK83" s="470"/>
      <c r="AL83" s="470"/>
      <c r="AP83" s="194"/>
      <c r="AQ83" s="194"/>
      <c r="AR83" s="194"/>
      <c r="AY83" s="440"/>
      <c r="BR83" s="5"/>
      <c r="BS83" s="5"/>
      <c r="BT83" s="5"/>
    </row>
    <row r="84" customFormat="false" ht="15.75" hidden="false" customHeight="true" outlineLevel="0" collapsed="false">
      <c r="B84" s="484" t="n">
        <v>42849</v>
      </c>
      <c r="C84" s="557" t="s">
        <v>257</v>
      </c>
      <c r="D84" s="557"/>
      <c r="E84" s="557"/>
      <c r="F84" s="557"/>
      <c r="G84" s="557"/>
      <c r="H84" s="557"/>
      <c r="I84" s="557"/>
      <c r="J84" s="557"/>
      <c r="K84" s="557"/>
      <c r="L84" s="557"/>
      <c r="M84" s="557"/>
      <c r="N84" s="557"/>
      <c r="O84" s="557"/>
      <c r="P84" s="557"/>
      <c r="Q84" s="557"/>
      <c r="R84" s="557"/>
      <c r="S84" s="557"/>
      <c r="T84" s="557"/>
      <c r="U84" s="557"/>
      <c r="V84" s="557"/>
      <c r="W84" s="557"/>
      <c r="X84" s="557"/>
      <c r="Y84" s="557"/>
      <c r="Z84" s="557"/>
      <c r="AA84" s="557"/>
      <c r="AB84" s="557"/>
      <c r="AC84" s="557"/>
      <c r="AD84" s="557"/>
      <c r="AE84" s="473"/>
      <c r="AF84" s="473"/>
      <c r="AG84" s="470"/>
      <c r="AH84" s="470"/>
      <c r="AI84" s="470"/>
      <c r="AJ84" s="470"/>
      <c r="AK84" s="470"/>
      <c r="AL84" s="470"/>
      <c r="AP84" s="194"/>
      <c r="AQ84" s="194"/>
      <c r="AR84" s="194"/>
      <c r="AY84" s="440"/>
      <c r="BR84" s="5"/>
      <c r="BS84" s="5"/>
      <c r="BT84" s="5"/>
    </row>
    <row r="85" customFormat="false" ht="15.75" hidden="false" customHeight="true" outlineLevel="0" collapsed="false">
      <c r="B85" s="484" t="n">
        <v>42850</v>
      </c>
      <c r="C85" s="557" t="s">
        <v>258</v>
      </c>
      <c r="D85" s="557"/>
      <c r="E85" s="557"/>
      <c r="F85" s="557"/>
      <c r="G85" s="557"/>
      <c r="H85" s="557"/>
      <c r="I85" s="557"/>
      <c r="J85" s="557"/>
      <c r="K85" s="557"/>
      <c r="L85" s="557"/>
      <c r="M85" s="557"/>
      <c r="N85" s="557"/>
      <c r="O85" s="557"/>
      <c r="P85" s="557"/>
      <c r="Q85" s="557"/>
      <c r="R85" s="557"/>
      <c r="S85" s="557"/>
      <c r="T85" s="557"/>
      <c r="U85" s="557"/>
      <c r="V85" s="557"/>
      <c r="W85" s="557"/>
      <c r="X85" s="557"/>
      <c r="Y85" s="557"/>
      <c r="Z85" s="557"/>
      <c r="AA85" s="557"/>
      <c r="AB85" s="557"/>
      <c r="AC85" s="557"/>
      <c r="AD85" s="557"/>
      <c r="AE85" s="473"/>
      <c r="AF85" s="473"/>
      <c r="AG85" s="470"/>
      <c r="AH85" s="470"/>
      <c r="AI85" s="470"/>
      <c r="AJ85" s="470"/>
      <c r="AK85" s="470"/>
      <c r="AL85" s="470"/>
      <c r="AP85" s="194"/>
      <c r="AQ85" s="194"/>
      <c r="AR85" s="194"/>
      <c r="AY85" s="440"/>
      <c r="BR85" s="5"/>
      <c r="BS85" s="5"/>
      <c r="BT85" s="5"/>
    </row>
    <row r="86" customFormat="false" ht="15.75" hidden="false" customHeight="true" outlineLevel="0" collapsed="false">
      <c r="B86" s="484" t="n">
        <v>42851</v>
      </c>
      <c r="C86" s="557" t="s">
        <v>259</v>
      </c>
      <c r="D86" s="557"/>
      <c r="E86" s="557"/>
      <c r="F86" s="557"/>
      <c r="G86" s="557"/>
      <c r="H86" s="557"/>
      <c r="I86" s="557"/>
      <c r="J86" s="557"/>
      <c r="K86" s="557"/>
      <c r="L86" s="557"/>
      <c r="M86" s="557"/>
      <c r="N86" s="557"/>
      <c r="O86" s="557"/>
      <c r="P86" s="557"/>
      <c r="Q86" s="557"/>
      <c r="R86" s="557"/>
      <c r="S86" s="557"/>
      <c r="T86" s="557"/>
      <c r="U86" s="557"/>
      <c r="V86" s="557"/>
      <c r="W86" s="557"/>
      <c r="X86" s="557"/>
      <c r="Y86" s="557"/>
      <c r="Z86" s="557"/>
      <c r="AA86" s="557"/>
      <c r="AB86" s="557"/>
      <c r="AC86" s="557"/>
      <c r="AD86" s="557"/>
      <c r="AE86" s="473"/>
      <c r="AF86" s="473"/>
      <c r="AG86" s="470"/>
      <c r="AH86" s="470"/>
      <c r="AI86" s="470"/>
      <c r="AJ86" s="470"/>
      <c r="AK86" s="470"/>
      <c r="AL86" s="470"/>
      <c r="AP86" s="194"/>
      <c r="AQ86" s="194"/>
      <c r="AR86" s="194"/>
      <c r="AY86" s="440"/>
      <c r="BR86" s="5"/>
      <c r="BS86" s="5"/>
      <c r="BT86" s="5"/>
    </row>
    <row r="87" customFormat="false" ht="15.75" hidden="false" customHeight="true" outlineLevel="0" collapsed="false">
      <c r="B87" s="484" t="n">
        <v>42852</v>
      </c>
      <c r="C87" s="557" t="s">
        <v>260</v>
      </c>
      <c r="D87" s="557"/>
      <c r="E87" s="557"/>
      <c r="F87" s="557"/>
      <c r="G87" s="557"/>
      <c r="H87" s="557"/>
      <c r="I87" s="557"/>
      <c r="J87" s="557"/>
      <c r="K87" s="557"/>
      <c r="L87" s="557"/>
      <c r="M87" s="557"/>
      <c r="N87" s="557"/>
      <c r="O87" s="557"/>
      <c r="P87" s="557"/>
      <c r="Q87" s="557"/>
      <c r="R87" s="557"/>
      <c r="S87" s="557"/>
      <c r="T87" s="557"/>
      <c r="U87" s="557"/>
      <c r="V87" s="557"/>
      <c r="W87" s="557"/>
      <c r="X87" s="557"/>
      <c r="Y87" s="557"/>
      <c r="Z87" s="557"/>
      <c r="AA87" s="557"/>
      <c r="AB87" s="557"/>
      <c r="AC87" s="557"/>
      <c r="AD87" s="557"/>
      <c r="AE87" s="473"/>
      <c r="AF87" s="473"/>
      <c r="AG87" s="470"/>
      <c r="AH87" s="470"/>
      <c r="AI87" s="470"/>
      <c r="AJ87" s="470"/>
      <c r="AK87" s="470"/>
      <c r="AL87" s="470"/>
      <c r="AP87" s="194"/>
      <c r="AQ87" s="194"/>
      <c r="AR87" s="194"/>
      <c r="AY87" s="440"/>
      <c r="BR87" s="5"/>
      <c r="BS87" s="5"/>
      <c r="BT87" s="5"/>
    </row>
    <row r="88" customFormat="false" ht="15.75" hidden="false" customHeight="true" outlineLevel="0" collapsed="false">
      <c r="B88" s="484" t="n">
        <v>42853</v>
      </c>
      <c r="C88" s="557" t="s">
        <v>261</v>
      </c>
      <c r="D88" s="557"/>
      <c r="E88" s="557"/>
      <c r="F88" s="557"/>
      <c r="G88" s="557"/>
      <c r="H88" s="557"/>
      <c r="I88" s="557"/>
      <c r="J88" s="557"/>
      <c r="K88" s="557"/>
      <c r="L88" s="557"/>
      <c r="M88" s="557"/>
      <c r="N88" s="557"/>
      <c r="O88" s="557"/>
      <c r="P88" s="557"/>
      <c r="Q88" s="557"/>
      <c r="R88" s="557"/>
      <c r="S88" s="557"/>
      <c r="T88" s="557"/>
      <c r="U88" s="557"/>
      <c r="V88" s="557"/>
      <c r="W88" s="557"/>
      <c r="X88" s="557"/>
      <c r="Y88" s="557"/>
      <c r="Z88" s="557"/>
      <c r="AA88" s="557"/>
      <c r="AB88" s="557"/>
      <c r="AC88" s="557"/>
      <c r="AD88" s="557"/>
      <c r="AE88" s="473"/>
      <c r="AF88" s="473"/>
      <c r="AG88" s="470"/>
      <c r="AH88" s="470"/>
      <c r="AI88" s="470"/>
      <c r="AJ88" s="470"/>
      <c r="AK88" s="470"/>
      <c r="AL88" s="470"/>
      <c r="AP88" s="194"/>
      <c r="AQ88" s="194"/>
      <c r="AR88" s="194"/>
      <c r="AY88" s="440"/>
      <c r="BR88" s="5"/>
      <c r="BS88" s="5"/>
      <c r="BT88" s="5"/>
    </row>
    <row r="89" customFormat="false" ht="15.75" hidden="false" customHeight="true" outlineLevel="0" collapsed="false">
      <c r="B89" s="484" t="n">
        <v>42854</v>
      </c>
      <c r="C89" s="557" t="s">
        <v>262</v>
      </c>
      <c r="D89" s="557"/>
      <c r="E89" s="557"/>
      <c r="F89" s="557"/>
      <c r="G89" s="557"/>
      <c r="H89" s="557"/>
      <c r="I89" s="557"/>
      <c r="J89" s="557"/>
      <c r="K89" s="557"/>
      <c r="L89" s="557"/>
      <c r="M89" s="557"/>
      <c r="N89" s="557"/>
      <c r="O89" s="557"/>
      <c r="P89" s="557"/>
      <c r="Q89" s="557"/>
      <c r="R89" s="557"/>
      <c r="S89" s="557"/>
      <c r="T89" s="557"/>
      <c r="U89" s="557"/>
      <c r="V89" s="557"/>
      <c r="W89" s="557"/>
      <c r="X89" s="557"/>
      <c r="Y89" s="557"/>
      <c r="Z89" s="557"/>
      <c r="AA89" s="557"/>
      <c r="AB89" s="557"/>
      <c r="AC89" s="557"/>
      <c r="AD89" s="557"/>
      <c r="AE89" s="473"/>
      <c r="AF89" s="473"/>
      <c r="AG89" s="470"/>
      <c r="AH89" s="470"/>
      <c r="AI89" s="470"/>
      <c r="AJ89" s="470"/>
      <c r="AK89" s="470"/>
      <c r="AL89" s="470"/>
      <c r="AP89" s="194"/>
      <c r="AQ89" s="194"/>
      <c r="AR89" s="194"/>
      <c r="AY89" s="440"/>
      <c r="BR89" s="5"/>
      <c r="BS89" s="5"/>
      <c r="BT89" s="5"/>
    </row>
    <row r="90" customFormat="false" ht="15.75" hidden="false" customHeight="true" outlineLevel="0" collapsed="false">
      <c r="B90" s="484" t="n">
        <v>42855</v>
      </c>
      <c r="C90" s="488" t="s">
        <v>255</v>
      </c>
      <c r="D90" s="488"/>
      <c r="E90" s="488"/>
      <c r="F90" s="488"/>
      <c r="G90" s="488"/>
      <c r="H90" s="488"/>
      <c r="I90" s="488"/>
      <c r="J90" s="488"/>
      <c r="K90" s="488"/>
      <c r="L90" s="488"/>
      <c r="M90" s="488"/>
      <c r="N90" s="488"/>
      <c r="O90" s="488"/>
      <c r="P90" s="488"/>
      <c r="Q90" s="488"/>
      <c r="R90" s="488"/>
      <c r="S90" s="488"/>
      <c r="T90" s="488"/>
      <c r="U90" s="488"/>
      <c r="V90" s="488"/>
      <c r="W90" s="488"/>
      <c r="X90" s="488"/>
      <c r="Y90" s="488"/>
      <c r="Z90" s="488"/>
      <c r="AA90" s="488"/>
      <c r="AB90" s="488"/>
      <c r="AC90" s="488"/>
      <c r="AD90" s="488"/>
      <c r="AE90" s="473"/>
      <c r="AF90" s="473"/>
      <c r="AG90" s="470"/>
      <c r="AH90" s="470"/>
      <c r="AI90" s="470"/>
      <c r="AJ90" s="470"/>
      <c r="AK90" s="470"/>
      <c r="AL90" s="470"/>
      <c r="AP90" s="194"/>
      <c r="AQ90" s="194"/>
      <c r="AR90" s="194"/>
      <c r="AY90" s="440"/>
      <c r="BR90" s="5"/>
      <c r="BS90" s="5"/>
      <c r="BT90" s="5"/>
    </row>
  </sheetData>
  <mergeCells count="114">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Y3:BY5"/>
    <mergeCell ref="BZ3:BZ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A41:A47"/>
    <mergeCell ref="E51:F51"/>
    <mergeCell ref="G51:H51"/>
    <mergeCell ref="I51:J51"/>
    <mergeCell ref="K51:L51"/>
    <mergeCell ref="M51:N51"/>
    <mergeCell ref="O51:P51"/>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 ref="C83:AD83"/>
    <mergeCell ref="C84:AD84"/>
    <mergeCell ref="C85:AD85"/>
    <mergeCell ref="C86:AD86"/>
    <mergeCell ref="C87:AD87"/>
    <mergeCell ref="C88:AD88"/>
    <mergeCell ref="C89:AD89"/>
    <mergeCell ref="C90:AD90"/>
  </mergeCells>
  <conditionalFormatting sqref="Q13:S15">
    <cfRule type="cellIs" priority="2" operator="greaterThan" aboveAverage="0" equalAverage="0" bottom="0" percent="0" rank="0" text="" dxfId="14">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Z8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40" activeCellId="1" sqref="BY34:BY89 A40"/>
    </sheetView>
  </sheetViews>
  <sheetFormatPr defaultColWidth="8.54296875" defaultRowHeight="15" zeroHeight="false" outlineLevelRow="0" outlineLevelCol="0"/>
  <cols>
    <col collapsed="false" customWidth="true" hidden="false" outlineLevel="0" max="2" min="2" style="0" width="10.43"/>
    <col collapsed="false" customWidth="true" hidden="false" outlineLevel="0" max="38" min="38" style="0" width="9.43"/>
    <col collapsed="false" customWidth="true" hidden="false" outlineLevel="0" max="41" min="41" style="0" width="11"/>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c r="BY1" s="186"/>
      <c r="BZ1" s="186"/>
    </row>
    <row r="2" customFormat="false" ht="18.75" hidden="false" customHeight="false" outlineLevel="0" collapsed="false">
      <c r="B2" s="6" t="n">
        <v>42856</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c r="BY2" s="186"/>
      <c r="BZ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Y3" s="518" t="s">
        <v>71</v>
      </c>
      <c r="BZ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Y4" s="518"/>
      <c r="BZ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Y5" s="518"/>
      <c r="BZ5" s="518"/>
    </row>
    <row r="6" customFormat="false" ht="12.75" hidden="false" customHeight="true" outlineLevel="0" collapsed="false">
      <c r="A6" s="226" t="s">
        <v>104</v>
      </c>
      <c r="B6" s="85" t="n">
        <v>42855</v>
      </c>
      <c r="C6" s="86" t="n">
        <v>88.7</v>
      </c>
      <c r="D6" s="214" t="n">
        <v>0.38</v>
      </c>
      <c r="E6" s="88" t="n">
        <v>100</v>
      </c>
      <c r="F6" s="88" t="n">
        <v>78</v>
      </c>
      <c r="G6" s="89" t="n">
        <v>24</v>
      </c>
      <c r="H6" s="89" t="n">
        <v>0</v>
      </c>
      <c r="I6" s="89" t="n">
        <v>24</v>
      </c>
      <c r="J6" s="89" t="n">
        <v>0</v>
      </c>
      <c r="K6" s="90" t="n">
        <v>0</v>
      </c>
      <c r="L6" s="90" t="n">
        <v>0</v>
      </c>
      <c r="M6" s="90" t="n">
        <v>0</v>
      </c>
      <c r="N6" s="90" t="n">
        <v>0</v>
      </c>
      <c r="O6" s="90" t="n">
        <v>0</v>
      </c>
      <c r="P6" s="90" t="n">
        <v>0</v>
      </c>
      <c r="Q6" s="90" t="n">
        <v>3510</v>
      </c>
      <c r="R6" s="91" t="n">
        <v>3039</v>
      </c>
      <c r="S6" s="91" t="n">
        <v>3039</v>
      </c>
      <c r="T6" s="92" t="n">
        <v>2979</v>
      </c>
      <c r="U6" s="92" t="n">
        <v>3078</v>
      </c>
      <c r="V6" s="89" t="n">
        <v>43</v>
      </c>
      <c r="W6" s="89" t="n">
        <v>0</v>
      </c>
      <c r="X6" s="89" t="n">
        <v>43</v>
      </c>
      <c r="Y6" s="89" t="n">
        <v>0</v>
      </c>
      <c r="Z6" s="89" t="n">
        <v>60</v>
      </c>
      <c r="AA6" s="88" t="n">
        <v>0</v>
      </c>
      <c r="AB6" s="93" t="n">
        <f aca="false">U6-T6+AX6</f>
        <v>99</v>
      </c>
      <c r="AC6" s="94" t="n">
        <f aca="false">T6-S6</f>
        <v>-60</v>
      </c>
      <c r="AD6" s="88" t="n">
        <v>132</v>
      </c>
      <c r="AE6" s="95" t="n">
        <f aca="false">IF(AD6&gt;0, U6/(AD6*24),"no data")</f>
        <v>0.971590909090909</v>
      </c>
      <c r="AF6" s="96" t="n">
        <f aca="false">IF(Q6&gt;0,Q6/24,"no data")</f>
        <v>146.25</v>
      </c>
      <c r="AG6" s="95" t="n">
        <f aca="false">IF(T6&gt;0,(T6/Q6),"no data")</f>
        <v>0.848717948717949</v>
      </c>
      <c r="AH6" s="97" t="n">
        <f aca="false">(1440-((V6*W6)+(X6*Y6)+(Z6*AA6))/(V6+X6+Z6))/1440</f>
        <v>1</v>
      </c>
      <c r="AI6" s="98" t="n">
        <f aca="false">IF(T6&gt;0,(1440-((W6*V6+AR6*AS6)+(Y6*X6+AT6*AU6)+(Z6*AA6+AV6*AW6))/(V6+X6+Z6))/1440,"no data")</f>
        <v>0.883561643835616</v>
      </c>
      <c r="AJ6" s="110" t="n">
        <v>8.6</v>
      </c>
      <c r="AK6" s="101" t="n">
        <v>146.29</v>
      </c>
      <c r="AL6" s="101" t="n">
        <f aca="false">AJ6*AK6</f>
        <v>1258.094</v>
      </c>
      <c r="AM6" s="110" t="n">
        <v>25.628</v>
      </c>
      <c r="AN6" s="88" t="n">
        <v>945</v>
      </c>
      <c r="AO6" s="103" t="n">
        <f aca="false">AM6*AN6</f>
        <v>24218.46</v>
      </c>
      <c r="AP6" s="104" t="n">
        <f aca="false">IF(T6&gt;0,((((AJ6*AK6)+(AM6*AN6))/(T6*1000))*1000000),"no data")</f>
        <v>8552.04900973481</v>
      </c>
      <c r="AQ6" s="86" t="n">
        <f aca="false">R6/24</f>
        <v>126.625</v>
      </c>
      <c r="AR6" s="88" t="n">
        <v>0</v>
      </c>
      <c r="AS6" s="106" t="n">
        <v>0</v>
      </c>
      <c r="AT6" s="106" t="n">
        <v>0</v>
      </c>
      <c r="AU6" s="88" t="n">
        <v>0</v>
      </c>
      <c r="AV6" s="106" t="n">
        <v>17</v>
      </c>
      <c r="AW6" s="88" t="n">
        <v>1440</v>
      </c>
      <c r="AX6" s="88" t="n">
        <v>0</v>
      </c>
      <c r="AZ6" s="107" t="n">
        <v>1023</v>
      </c>
      <c r="BA6" s="107" t="n">
        <v>1029</v>
      </c>
      <c r="BB6" s="107" t="n">
        <v>1026</v>
      </c>
      <c r="BC6" s="107" t="n">
        <f aca="false">BA6-AZ6</f>
        <v>6</v>
      </c>
      <c r="BD6" s="107" t="n">
        <f aca="false">AP6</f>
        <v>8552.04900973481</v>
      </c>
      <c r="BE6" s="108" t="n">
        <f aca="false">BB6/24</f>
        <v>42.75</v>
      </c>
      <c r="BF6" s="109" t="n">
        <v>0</v>
      </c>
      <c r="BG6" s="110" t="n">
        <v>0</v>
      </c>
      <c r="BH6" s="111" t="n">
        <v>29.3</v>
      </c>
      <c r="BI6" s="112" t="n">
        <v>27.3</v>
      </c>
      <c r="BJ6" s="112" t="n">
        <v>22.4</v>
      </c>
      <c r="BK6" s="112" t="n">
        <v>24.2</v>
      </c>
      <c r="BL6" s="112" t="n">
        <v>990.3</v>
      </c>
      <c r="BM6" s="111" t="n">
        <v>50.03</v>
      </c>
      <c r="BN6" s="113" t="n">
        <v>0.9302</v>
      </c>
      <c r="BO6" s="108" t="n">
        <v>92.58</v>
      </c>
      <c r="BP6" s="108" t="n">
        <v>85.87</v>
      </c>
      <c r="BQ6" s="111" t="n">
        <f aca="false">BP6-BO6</f>
        <v>-6.70999999999999</v>
      </c>
      <c r="BR6" s="107" t="n">
        <v>12559</v>
      </c>
      <c r="BS6" s="107" t="n">
        <v>12494</v>
      </c>
      <c r="BT6" s="234" t="n">
        <f aca="false">BS6-BR6</f>
        <v>-65</v>
      </c>
      <c r="BU6" s="107" t="n">
        <f aca="false">BF6+BG6</f>
        <v>0</v>
      </c>
      <c r="BV6" s="233" t="n">
        <v>0</v>
      </c>
      <c r="BW6" s="233" t="n">
        <v>0</v>
      </c>
      <c r="BX6" s="235"/>
      <c r="BY6" s="108" t="n">
        <v>24</v>
      </c>
      <c r="BZ6" s="108" t="n">
        <v>7.95</v>
      </c>
    </row>
    <row r="7" customFormat="false" ht="15" hidden="false" customHeight="false" outlineLevel="0" collapsed="false">
      <c r="A7" s="226"/>
      <c r="B7" s="85" t="n">
        <v>42856</v>
      </c>
      <c r="C7" s="86" t="n">
        <v>89</v>
      </c>
      <c r="D7" s="214" t="n">
        <v>0.38</v>
      </c>
      <c r="E7" s="88" t="n">
        <v>103</v>
      </c>
      <c r="F7" s="88" t="n">
        <v>74</v>
      </c>
      <c r="G7" s="89" t="n">
        <v>24</v>
      </c>
      <c r="H7" s="89" t="n">
        <v>0</v>
      </c>
      <c r="I7" s="89" t="n">
        <v>24</v>
      </c>
      <c r="J7" s="89" t="n">
        <v>0</v>
      </c>
      <c r="K7" s="90" t="n">
        <v>0</v>
      </c>
      <c r="L7" s="90" t="n">
        <v>0</v>
      </c>
      <c r="M7" s="90" t="n">
        <v>0</v>
      </c>
      <c r="N7" s="90" t="n">
        <v>0</v>
      </c>
      <c r="O7" s="90" t="n">
        <v>12</v>
      </c>
      <c r="P7" s="90" t="n">
        <v>0</v>
      </c>
      <c r="Q7" s="90" t="n">
        <v>3510</v>
      </c>
      <c r="R7" s="91" t="n">
        <v>3159</v>
      </c>
      <c r="S7" s="91" t="n">
        <v>3159</v>
      </c>
      <c r="T7" s="92" t="n">
        <v>3118</v>
      </c>
      <c r="U7" s="92" t="n">
        <v>3226</v>
      </c>
      <c r="V7" s="89" t="n">
        <v>41</v>
      </c>
      <c r="W7" s="89" t="n">
        <v>0</v>
      </c>
      <c r="X7" s="89" t="n">
        <v>43</v>
      </c>
      <c r="Y7" s="89" t="n">
        <v>0</v>
      </c>
      <c r="Z7" s="89" t="n">
        <v>60</v>
      </c>
      <c r="AA7" s="88" t="n">
        <v>0</v>
      </c>
      <c r="AB7" s="93" t="n">
        <f aca="false">U7-T7+AX7</f>
        <v>108</v>
      </c>
      <c r="AC7" s="94" t="n">
        <f aca="false">T7-S7</f>
        <v>-41</v>
      </c>
      <c r="AD7" s="88" t="n">
        <v>146</v>
      </c>
      <c r="AE7" s="95" t="n">
        <f aca="false">IF(AD7&gt;0, U7/(AD7*24),"no data")</f>
        <v>0.920662100456621</v>
      </c>
      <c r="AF7" s="96" t="n">
        <f aca="false">IF(Q7&gt;0,Q7/24,"no data")</f>
        <v>146.25</v>
      </c>
      <c r="AG7" s="95" t="n">
        <f aca="false">IF(T7&gt;0,(T7/Q7),"no data")</f>
        <v>0.888319088319088</v>
      </c>
      <c r="AH7" s="97" t="n">
        <f aca="false">(1440-((V7*W7)+(X7*Y7)+(Z7*AA7))/(V7+X7+Z7))/1440</f>
        <v>1</v>
      </c>
      <c r="AI7" s="98" t="n">
        <f aca="false">IF(T7&gt;0,(1440-((W7*V7+AR7*AS7)+(Y7*X7+AT7*AU7)+(Z7*AA7+AV7*AW7))/(V7+X7+Z7))/1440,"no data")</f>
        <v>0.940972222222222</v>
      </c>
      <c r="AJ7" s="110" t="n">
        <v>8.605</v>
      </c>
      <c r="AK7" s="101" t="n">
        <v>148.29</v>
      </c>
      <c r="AL7" s="101" t="n">
        <f aca="false">AJ7*AK7</f>
        <v>1276.03545</v>
      </c>
      <c r="AM7" s="236" t="n">
        <v>27.514</v>
      </c>
      <c r="AN7" s="88" t="n">
        <v>944</v>
      </c>
      <c r="AO7" s="103" t="n">
        <f aca="false">AM7*AN7</f>
        <v>25973.216</v>
      </c>
      <c r="AP7" s="104" t="n">
        <f aca="false">IF(T7&gt;0,((((AJ7*AK7)+(AM7*AN7))/(T7*1000))*1000000),"no data")</f>
        <v>8739.33657793457</v>
      </c>
      <c r="AQ7" s="86" t="n">
        <f aca="false">R7/24</f>
        <v>131.625</v>
      </c>
      <c r="AR7" s="88" t="n">
        <v>0</v>
      </c>
      <c r="AS7" s="106" t="n">
        <v>0</v>
      </c>
      <c r="AT7" s="106" t="n">
        <v>0</v>
      </c>
      <c r="AU7" s="88" t="n">
        <v>0</v>
      </c>
      <c r="AV7" s="106" t="n">
        <v>17</v>
      </c>
      <c r="AW7" s="88" t="n">
        <v>720</v>
      </c>
      <c r="AX7" s="88" t="n">
        <v>0</v>
      </c>
      <c r="AZ7" s="107" t="n">
        <v>981</v>
      </c>
      <c r="BA7" s="107" t="n">
        <v>1027</v>
      </c>
      <c r="BB7" s="107" t="n">
        <v>1218</v>
      </c>
      <c r="BC7" s="107" t="n">
        <f aca="false">BA7-AZ7</f>
        <v>46</v>
      </c>
      <c r="BD7" s="107" t="n">
        <f aca="false">AP7</f>
        <v>8739.33657793457</v>
      </c>
      <c r="BE7" s="108" t="n">
        <f aca="false">BB7/24</f>
        <v>50.75</v>
      </c>
      <c r="BF7" s="109" t="n">
        <v>1.112</v>
      </c>
      <c r="BG7" s="110" t="n">
        <v>1.101</v>
      </c>
      <c r="BH7" s="111" t="n">
        <v>29.3</v>
      </c>
      <c r="BI7" s="112" t="n">
        <v>26.5</v>
      </c>
      <c r="BJ7" s="112" t="n">
        <v>22.5</v>
      </c>
      <c r="BK7" s="112" t="n">
        <v>24.2</v>
      </c>
      <c r="BL7" s="112" t="n">
        <v>991.1</v>
      </c>
      <c r="BM7" s="111" t="n">
        <v>50.05</v>
      </c>
      <c r="BN7" s="113" t="n">
        <v>0.9299</v>
      </c>
      <c r="BO7" s="108" t="n">
        <v>89.9</v>
      </c>
      <c r="BP7" s="108" t="n">
        <v>85.74</v>
      </c>
      <c r="BQ7" s="111" t="n">
        <f aca="false">BP7-BO7</f>
        <v>-4.16000000000001</v>
      </c>
      <c r="BR7" s="107" t="n">
        <v>12713</v>
      </c>
      <c r="BS7" s="107" t="n">
        <v>12537</v>
      </c>
      <c r="BT7" s="234" t="n">
        <f aca="false">BS7-BR7</f>
        <v>-176</v>
      </c>
      <c r="BU7" s="107" t="n">
        <f aca="false">BF7+BG7</f>
        <v>2.213</v>
      </c>
      <c r="BV7" s="233" t="n">
        <v>13</v>
      </c>
      <c r="BW7" s="233" t="n">
        <v>13</v>
      </c>
      <c r="BX7" s="235"/>
      <c r="BY7" s="108" t="n">
        <v>16.2</v>
      </c>
      <c r="BZ7" s="108" t="n">
        <v>6.8</v>
      </c>
    </row>
    <row r="8" customFormat="false" ht="15" hidden="false" customHeight="false" outlineLevel="0" collapsed="false">
      <c r="A8" s="226"/>
      <c r="B8" s="85" t="n">
        <v>42857</v>
      </c>
      <c r="C8" s="86" t="n">
        <v>91.8</v>
      </c>
      <c r="D8" s="214" t="n">
        <v>0.338</v>
      </c>
      <c r="E8" s="88" t="n">
        <v>105</v>
      </c>
      <c r="F8" s="88" t="n">
        <v>77</v>
      </c>
      <c r="G8" s="89" t="n">
        <v>24</v>
      </c>
      <c r="H8" s="89" t="n">
        <v>0</v>
      </c>
      <c r="I8" s="89" t="n">
        <v>24</v>
      </c>
      <c r="J8" s="89" t="n">
        <v>0</v>
      </c>
      <c r="K8" s="90" t="n">
        <v>0</v>
      </c>
      <c r="L8" s="90" t="n">
        <v>0</v>
      </c>
      <c r="M8" s="90" t="n">
        <v>0</v>
      </c>
      <c r="N8" s="90" t="n">
        <v>0</v>
      </c>
      <c r="O8" s="90" t="n">
        <v>12</v>
      </c>
      <c r="P8" s="90" t="n">
        <v>0</v>
      </c>
      <c r="Q8" s="90" t="n">
        <v>3478</v>
      </c>
      <c r="R8" s="91" t="n">
        <v>3217</v>
      </c>
      <c r="S8" s="91" t="n">
        <v>3217</v>
      </c>
      <c r="T8" s="92" t="n">
        <v>3151</v>
      </c>
      <c r="U8" s="92" t="n">
        <v>3259</v>
      </c>
      <c r="V8" s="89" t="n">
        <v>42</v>
      </c>
      <c r="W8" s="89" t="n">
        <v>0</v>
      </c>
      <c r="X8" s="89" t="n">
        <v>43</v>
      </c>
      <c r="Y8" s="89" t="n">
        <v>0</v>
      </c>
      <c r="Z8" s="89" t="n">
        <v>60</v>
      </c>
      <c r="AA8" s="88" t="n">
        <v>0</v>
      </c>
      <c r="AB8" s="93" t="n">
        <f aca="false">U8-T8+AX8</f>
        <v>108</v>
      </c>
      <c r="AC8" s="94" t="n">
        <f aca="false">T8-S8</f>
        <v>-66</v>
      </c>
      <c r="AD8" s="88" t="n">
        <v>143</v>
      </c>
      <c r="AE8" s="95" t="n">
        <f aca="false">IF(AD8&gt;0, U8/(AD8*24),"no data")</f>
        <v>0.949592074592075</v>
      </c>
      <c r="AF8" s="96" t="n">
        <f aca="false">IF(Q8&gt;0,Q8/24,"no data")</f>
        <v>144.916666666667</v>
      </c>
      <c r="AG8" s="95" t="n">
        <f aca="false">IF(T8&gt;0,(T8/Q8),"no data")</f>
        <v>0.90598044853364</v>
      </c>
      <c r="AH8" s="97" t="n">
        <f aca="false">(1440-((V8*W8)+(X8*Y8)+(Z8*AA8))/(V8+X8+Z8))/1440</f>
        <v>1</v>
      </c>
      <c r="AI8" s="98" t="n">
        <f aca="false">IF(T8&gt;0,(1440-((W8*V8+AR8*AS8)+(Y8*X8+AT8*AU8)+(Z8*AA8+AV8*AW8))/(V8+X8+Z8))/1440,"no data")</f>
        <v>0.948275862068965</v>
      </c>
      <c r="AJ8" s="110" t="n">
        <v>8.651</v>
      </c>
      <c r="AK8" s="101" t="n">
        <v>149.34</v>
      </c>
      <c r="AL8" s="101" t="n">
        <f aca="false">AJ8*AK8</f>
        <v>1291.94034</v>
      </c>
      <c r="AM8" s="110" t="n">
        <v>27.798</v>
      </c>
      <c r="AN8" s="88" t="n">
        <v>944</v>
      </c>
      <c r="AO8" s="103" t="n">
        <f aca="false">AM8*AN8</f>
        <v>26241.312</v>
      </c>
      <c r="AP8" s="104" t="n">
        <f aca="false">IF(T8&gt;0,((((AJ8*AK8)+(AM8*AN8))/(T8*1000))*1000000),"no data")</f>
        <v>8737.94107902253</v>
      </c>
      <c r="AQ8" s="86" t="n">
        <f aca="false">R8/24</f>
        <v>134.041666666667</v>
      </c>
      <c r="AR8" s="88" t="n">
        <v>0</v>
      </c>
      <c r="AS8" s="106" t="n">
        <v>0</v>
      </c>
      <c r="AT8" s="106" t="n">
        <v>0</v>
      </c>
      <c r="AU8" s="88" t="n">
        <v>0</v>
      </c>
      <c r="AV8" s="106" t="n">
        <v>15</v>
      </c>
      <c r="AW8" s="88" t="n">
        <v>720</v>
      </c>
      <c r="AX8" s="88" t="n">
        <v>0</v>
      </c>
      <c r="AZ8" s="107" t="n">
        <v>1010</v>
      </c>
      <c r="BA8" s="107" t="n">
        <v>1027</v>
      </c>
      <c r="BB8" s="107" t="n">
        <v>1222</v>
      </c>
      <c r="BC8" s="107" t="n">
        <f aca="false">BA8-AZ8</f>
        <v>17</v>
      </c>
      <c r="BD8" s="107" t="n">
        <f aca="false">AP8</f>
        <v>8737.94107902253</v>
      </c>
      <c r="BE8" s="108" t="n">
        <f aca="false">BB8/24</f>
        <v>50.9166666666667</v>
      </c>
      <c r="BF8" s="109" t="n">
        <v>1.122</v>
      </c>
      <c r="BG8" s="110" t="n">
        <v>1.046</v>
      </c>
      <c r="BH8" s="111" t="n">
        <v>29</v>
      </c>
      <c r="BI8" s="112" t="n">
        <v>27.1</v>
      </c>
      <c r="BJ8" s="112" t="n">
        <v>22.4</v>
      </c>
      <c r="BK8" s="112" t="n">
        <v>24.2</v>
      </c>
      <c r="BL8" s="112" t="n">
        <v>990.08</v>
      </c>
      <c r="BM8" s="111" t="n">
        <v>50.06</v>
      </c>
      <c r="BN8" s="113" t="n">
        <v>0.9295</v>
      </c>
      <c r="BO8" s="108" t="n">
        <v>91.5</v>
      </c>
      <c r="BP8" s="108" t="n">
        <v>85.6</v>
      </c>
      <c r="BQ8" s="111" t="n">
        <f aca="false">BP8-BO8</f>
        <v>-5.90000000000001</v>
      </c>
      <c r="BR8" s="107" t="n">
        <v>12619</v>
      </c>
      <c r="BS8" s="107" t="n">
        <v>12530</v>
      </c>
      <c r="BT8" s="234" t="n">
        <f aca="false">BS8-BR8</f>
        <v>-89</v>
      </c>
      <c r="BU8" s="107" t="n">
        <f aca="false">BF8+BG8</f>
        <v>2.168</v>
      </c>
      <c r="BV8" s="233" t="n">
        <v>24</v>
      </c>
      <c r="BW8" s="233" t="n">
        <v>24</v>
      </c>
      <c r="BX8" s="235"/>
      <c r="BY8" s="108" t="n">
        <v>24</v>
      </c>
      <c r="BZ8" s="108" t="n">
        <v>6.75</v>
      </c>
    </row>
    <row r="9" customFormat="false" ht="15" hidden="false" customHeight="false" outlineLevel="0" collapsed="false">
      <c r="A9" s="226"/>
      <c r="B9" s="85" t="n">
        <v>42858</v>
      </c>
      <c r="C9" s="86" t="n">
        <v>87.7</v>
      </c>
      <c r="D9" s="214" t="n">
        <v>0.379</v>
      </c>
      <c r="E9" s="88" t="n">
        <v>98</v>
      </c>
      <c r="F9" s="88" t="n">
        <v>81</v>
      </c>
      <c r="G9" s="89" t="n">
        <v>24</v>
      </c>
      <c r="H9" s="89" t="n">
        <v>0</v>
      </c>
      <c r="I9" s="89" t="n">
        <v>24</v>
      </c>
      <c r="J9" s="89" t="n">
        <v>0</v>
      </c>
      <c r="K9" s="90" t="n">
        <v>0</v>
      </c>
      <c r="L9" s="90" t="n">
        <v>0</v>
      </c>
      <c r="M9" s="90" t="n">
        <v>0</v>
      </c>
      <c r="N9" s="90" t="n">
        <v>0</v>
      </c>
      <c r="O9" s="90" t="n">
        <v>12</v>
      </c>
      <c r="P9" s="90" t="n">
        <v>0</v>
      </c>
      <c r="Q9" s="90" t="n">
        <v>3521</v>
      </c>
      <c r="R9" s="91" t="n">
        <v>3232</v>
      </c>
      <c r="S9" s="91" t="n">
        <v>3232</v>
      </c>
      <c r="T9" s="92" t="n">
        <v>3176</v>
      </c>
      <c r="U9" s="92" t="n">
        <v>3283</v>
      </c>
      <c r="V9" s="89" t="n">
        <v>43</v>
      </c>
      <c r="W9" s="89" t="n">
        <v>0</v>
      </c>
      <c r="X9" s="89" t="n">
        <v>43</v>
      </c>
      <c r="Y9" s="89" t="n">
        <v>0</v>
      </c>
      <c r="Z9" s="89" t="n">
        <v>60</v>
      </c>
      <c r="AA9" s="88" t="n">
        <v>0</v>
      </c>
      <c r="AB9" s="93" t="n">
        <f aca="false">U9-T9+AX9</f>
        <v>107</v>
      </c>
      <c r="AC9" s="94" t="n">
        <f aca="false">T9-S9</f>
        <v>-56</v>
      </c>
      <c r="AD9" s="88" t="n">
        <v>145</v>
      </c>
      <c r="AE9" s="95" t="n">
        <f aca="false">IF(AD9&gt;0, U9/(AD9*24),"no data")</f>
        <v>0.943390804597701</v>
      </c>
      <c r="AF9" s="96" t="n">
        <f aca="false">IF(Q9&gt;0,Q9/24,"no data")</f>
        <v>146.708333333333</v>
      </c>
      <c r="AG9" s="95" t="n">
        <f aca="false">IF(T9&gt;0,(T9/Q9),"no data")</f>
        <v>0.902016472593013</v>
      </c>
      <c r="AH9" s="97" t="n">
        <f aca="false">(1440-((V9*W9)+(X9*Y9)+(Z9*AA9))/(V9+X9+Z9))/1440</f>
        <v>1</v>
      </c>
      <c r="AI9" s="98" t="n">
        <f aca="false">IF(T9&gt;0,(1440-((W9*V9+AR9*AS9)+(Y9*X9+AT9*AU9)+(Z9*AA9+AV9*AW9))/(V9+X9+Z9))/1440,"no data")</f>
        <v>0.948630136986301</v>
      </c>
      <c r="AJ9" s="110" t="n">
        <v>8.601</v>
      </c>
      <c r="AK9" s="101" t="n">
        <v>149.93</v>
      </c>
      <c r="AL9" s="101" t="n">
        <f aca="false">AJ9*AK9</f>
        <v>1289.54793</v>
      </c>
      <c r="AM9" s="110" t="n">
        <v>27.982</v>
      </c>
      <c r="AN9" s="88" t="n">
        <v>945</v>
      </c>
      <c r="AO9" s="103" t="n">
        <f aca="false">AM9*AN9</f>
        <v>26442.99</v>
      </c>
      <c r="AP9" s="104" t="n">
        <f aca="false">IF(T9&gt;0,((((AJ9*AK9)+(AM9*AN9))/(T9*1000))*1000000),"no data")</f>
        <v>8731.90740869018</v>
      </c>
      <c r="AQ9" s="86" t="n">
        <f aca="false">R9/24</f>
        <v>134.666666666667</v>
      </c>
      <c r="AR9" s="88" t="n">
        <v>0</v>
      </c>
      <c r="AS9" s="106" t="n">
        <v>0</v>
      </c>
      <c r="AT9" s="106" t="n">
        <v>0</v>
      </c>
      <c r="AU9" s="88" t="n">
        <v>0</v>
      </c>
      <c r="AV9" s="106" t="n">
        <v>15</v>
      </c>
      <c r="AW9" s="88" t="n">
        <v>720</v>
      </c>
      <c r="AX9" s="88" t="n">
        <v>0</v>
      </c>
      <c r="AZ9" s="107" t="n">
        <v>1020</v>
      </c>
      <c r="BA9" s="107" t="n">
        <v>1029</v>
      </c>
      <c r="BB9" s="107" t="n">
        <v>1234</v>
      </c>
      <c r="BC9" s="107" t="n">
        <f aca="false">BA9-AZ9</f>
        <v>9</v>
      </c>
      <c r="BD9" s="107" t="n">
        <f aca="false">AP9</f>
        <v>8731.90740869018</v>
      </c>
      <c r="BE9" s="108" t="n">
        <f aca="false">BB9/24</f>
        <v>51.4166666666667</v>
      </c>
      <c r="BF9" s="109" t="n">
        <v>1.166</v>
      </c>
      <c r="BG9" s="110" t="n">
        <v>1.156</v>
      </c>
      <c r="BH9" s="111" t="n">
        <v>29.4</v>
      </c>
      <c r="BI9" s="112" t="n">
        <v>27.3</v>
      </c>
      <c r="BJ9" s="112" t="n">
        <v>22.5</v>
      </c>
      <c r="BK9" s="112" t="n">
        <v>24.2</v>
      </c>
      <c r="BL9" s="112" t="n">
        <v>991.88</v>
      </c>
      <c r="BM9" s="111" t="n">
        <v>50.07</v>
      </c>
      <c r="BN9" s="113" t="n">
        <v>0.9293</v>
      </c>
      <c r="BO9" s="108" t="n">
        <v>92.3</v>
      </c>
      <c r="BP9" s="108" t="n">
        <v>85.9</v>
      </c>
      <c r="BQ9" s="111" t="n">
        <f aca="false">BP9-BO9</f>
        <v>-6.39999999999999</v>
      </c>
      <c r="BR9" s="107" t="n">
        <v>12572</v>
      </c>
      <c r="BS9" s="107" t="n">
        <v>12518.3</v>
      </c>
      <c r="BT9" s="234" t="n">
        <f aca="false">BS9-BR9</f>
        <v>-53.7000000000007</v>
      </c>
      <c r="BU9" s="107" t="n">
        <f aca="false">BF9+BG9</f>
        <v>2.322</v>
      </c>
      <c r="BV9" s="233" t="n">
        <v>24</v>
      </c>
      <c r="BW9" s="233" t="n">
        <v>24</v>
      </c>
      <c r="BX9" s="235"/>
      <c r="BY9" s="108" t="n">
        <v>24</v>
      </c>
      <c r="BZ9" s="108" t="n">
        <v>7.13</v>
      </c>
    </row>
    <row r="10" customFormat="false" ht="15" hidden="false" customHeight="false" outlineLevel="0" collapsed="false">
      <c r="A10" s="226"/>
      <c r="B10" s="85" t="n">
        <v>42859</v>
      </c>
      <c r="C10" s="86" t="n">
        <v>88.1</v>
      </c>
      <c r="D10" s="214" t="n">
        <v>0.411</v>
      </c>
      <c r="E10" s="88" t="n">
        <v>101</v>
      </c>
      <c r="F10" s="88" t="n">
        <v>73</v>
      </c>
      <c r="G10" s="89" t="n">
        <v>24</v>
      </c>
      <c r="H10" s="89" t="n">
        <v>0</v>
      </c>
      <c r="I10" s="89" t="n">
        <v>24</v>
      </c>
      <c r="J10" s="89" t="n">
        <v>0</v>
      </c>
      <c r="K10" s="90" t="n">
        <v>0</v>
      </c>
      <c r="L10" s="90" t="n">
        <v>0</v>
      </c>
      <c r="M10" s="90" t="n">
        <v>0</v>
      </c>
      <c r="N10" s="90" t="n">
        <v>0</v>
      </c>
      <c r="O10" s="90" t="n">
        <v>12</v>
      </c>
      <c r="P10" s="90" t="n">
        <v>0</v>
      </c>
      <c r="Q10" s="90" t="n">
        <v>3515</v>
      </c>
      <c r="R10" s="91" t="n">
        <v>3223</v>
      </c>
      <c r="S10" s="91" t="n">
        <v>3223</v>
      </c>
      <c r="T10" s="92" t="n">
        <v>3165</v>
      </c>
      <c r="U10" s="92" t="n">
        <v>3272</v>
      </c>
      <c r="V10" s="89" t="n">
        <v>43</v>
      </c>
      <c r="W10" s="89" t="n">
        <v>0</v>
      </c>
      <c r="X10" s="89" t="n">
        <v>43</v>
      </c>
      <c r="Y10" s="89" t="n">
        <v>0</v>
      </c>
      <c r="Z10" s="89" t="n">
        <v>60</v>
      </c>
      <c r="AA10" s="88" t="n">
        <v>0</v>
      </c>
      <c r="AB10" s="93" t="n">
        <f aca="false">U10-T10+AX10</f>
        <v>107</v>
      </c>
      <c r="AC10" s="94" t="n">
        <f aca="false">T10-S10</f>
        <v>-58</v>
      </c>
      <c r="AD10" s="88" t="n">
        <v>143</v>
      </c>
      <c r="AE10" s="95" t="n">
        <f aca="false">IF(AD10&gt;0, U10/(AD10*24),"no data")</f>
        <v>0.953379953379953</v>
      </c>
      <c r="AF10" s="96" t="n">
        <f aca="false">IF(Q10&gt;0,Q10/24,"no data")</f>
        <v>146.458333333333</v>
      </c>
      <c r="AG10" s="95" t="n">
        <f aca="false">IF(T10&gt;0,(T10/Q10),"no data")</f>
        <v>0.900426742532006</v>
      </c>
      <c r="AH10" s="97" t="n">
        <f aca="false">(1440-((V10*W10)+(X10*Y10)+(Z10*AA10))/(V10+X10+Z10))/1440</f>
        <v>1</v>
      </c>
      <c r="AI10" s="98" t="n">
        <f aca="false">IF(T10&gt;0,(1440-((W10*V10+AR10*AS10)+(Y10*X10+AT10*AU10)+(Z10*AA10+AV10*AW10))/(V10+X10+Z10))/1440,"no data")</f>
        <v>0.948630136986301</v>
      </c>
      <c r="AJ10" s="110" t="n">
        <v>8.626</v>
      </c>
      <c r="AK10" s="230" t="n">
        <v>148.22</v>
      </c>
      <c r="AL10" s="101" t="n">
        <f aca="false">AJ10*AK10</f>
        <v>1278.54572</v>
      </c>
      <c r="AM10" s="110" t="n">
        <v>27.895</v>
      </c>
      <c r="AN10" s="88" t="n">
        <v>945</v>
      </c>
      <c r="AO10" s="103" t="n">
        <f aca="false">AM10*AN10</f>
        <v>26360.775</v>
      </c>
      <c r="AP10" s="104" t="n">
        <f aca="false">IF(T10&gt;0,((((AJ10*AK10)+(AM10*AN10))/(T10*1000))*1000000),"no data")</f>
        <v>8732.80275513428</v>
      </c>
      <c r="AQ10" s="86" t="n">
        <f aca="false">R10/24</f>
        <v>134.291666666667</v>
      </c>
      <c r="AR10" s="88" t="n">
        <v>0</v>
      </c>
      <c r="AS10" s="106" t="n">
        <v>0</v>
      </c>
      <c r="AT10" s="106" t="n">
        <v>0</v>
      </c>
      <c r="AU10" s="88" t="n">
        <v>0</v>
      </c>
      <c r="AV10" s="106" t="n">
        <v>15</v>
      </c>
      <c r="AW10" s="88" t="n">
        <v>720</v>
      </c>
      <c r="AX10" s="88" t="n">
        <v>0</v>
      </c>
      <c r="AZ10" s="107" t="n">
        <v>1025</v>
      </c>
      <c r="BA10" s="107" t="n">
        <v>1030</v>
      </c>
      <c r="BB10" s="107" t="n">
        <v>1217</v>
      </c>
      <c r="BC10" s="107" t="n">
        <f aca="false">BA10-AZ10</f>
        <v>5</v>
      </c>
      <c r="BD10" s="107" t="n">
        <f aca="false">AP10</f>
        <v>8732.80275513428</v>
      </c>
      <c r="BE10" s="108" t="n">
        <f aca="false">BB10/24</f>
        <v>50.7083333333333</v>
      </c>
      <c r="BF10" s="109" t="n">
        <v>1.04</v>
      </c>
      <c r="BG10" s="110" t="n">
        <v>0.989</v>
      </c>
      <c r="BH10" s="111" t="n">
        <v>29.4</v>
      </c>
      <c r="BI10" s="112" t="n">
        <v>27.3</v>
      </c>
      <c r="BJ10" s="112" t="n">
        <v>22.5</v>
      </c>
      <c r="BK10" s="112" t="n">
        <v>24.1</v>
      </c>
      <c r="BL10" s="112" t="n">
        <v>992.83</v>
      </c>
      <c r="BM10" s="111" t="n">
        <v>50.09</v>
      </c>
      <c r="BN10" s="113" t="n">
        <v>0.9298</v>
      </c>
      <c r="BO10" s="108" t="n">
        <v>92.6</v>
      </c>
      <c r="BP10" s="108" t="n">
        <v>85.8</v>
      </c>
      <c r="BQ10" s="111" t="n">
        <f aca="false">BP10-BO10</f>
        <v>-6.8</v>
      </c>
      <c r="BR10" s="107" t="n">
        <v>12554</v>
      </c>
      <c r="BS10" s="107" t="n">
        <v>12510</v>
      </c>
      <c r="BT10" s="234" t="n">
        <f aca="false">BS10-BR10</f>
        <v>-44</v>
      </c>
      <c r="BU10" s="107" t="n">
        <f aca="false">BF10+BG10</f>
        <v>2.029</v>
      </c>
      <c r="BV10" s="233" t="n">
        <v>24</v>
      </c>
      <c r="BW10" s="233" t="n">
        <v>24</v>
      </c>
      <c r="BX10" s="235"/>
      <c r="BY10" s="108" t="n">
        <v>24</v>
      </c>
      <c r="BZ10" s="108" t="n">
        <v>7.1</v>
      </c>
    </row>
    <row r="11" customFormat="false" ht="15" hidden="false" customHeight="false" outlineLevel="0" collapsed="false">
      <c r="A11" s="226"/>
      <c r="B11" s="85" t="n">
        <v>42860</v>
      </c>
      <c r="C11" s="86" t="n">
        <v>92.8</v>
      </c>
      <c r="D11" s="214" t="n">
        <v>0.378</v>
      </c>
      <c r="E11" s="88" t="n">
        <v>106</v>
      </c>
      <c r="F11" s="88" t="n">
        <v>80</v>
      </c>
      <c r="G11" s="89" t="n">
        <v>24</v>
      </c>
      <c r="H11" s="89" t="n">
        <v>0</v>
      </c>
      <c r="I11" s="89" t="n">
        <v>24</v>
      </c>
      <c r="J11" s="89" t="n">
        <v>0</v>
      </c>
      <c r="K11" s="90" t="n">
        <v>0</v>
      </c>
      <c r="L11" s="90" t="n">
        <v>0</v>
      </c>
      <c r="M11" s="90" t="n">
        <v>0</v>
      </c>
      <c r="N11" s="90" t="n">
        <v>0</v>
      </c>
      <c r="O11" s="90" t="n">
        <v>12</v>
      </c>
      <c r="P11" s="90" t="n">
        <v>0</v>
      </c>
      <c r="Q11" s="90" t="n">
        <v>3471</v>
      </c>
      <c r="R11" s="91" t="n">
        <v>3202</v>
      </c>
      <c r="S11" s="91" t="n">
        <v>3202</v>
      </c>
      <c r="T11" s="92" t="n">
        <v>3137</v>
      </c>
      <c r="U11" s="92" t="n">
        <v>3247</v>
      </c>
      <c r="V11" s="89" t="n">
        <v>42</v>
      </c>
      <c r="W11" s="89" t="n">
        <v>0</v>
      </c>
      <c r="X11" s="89" t="n">
        <v>42</v>
      </c>
      <c r="Y11" s="89" t="n">
        <v>0</v>
      </c>
      <c r="Z11" s="89" t="n">
        <v>60</v>
      </c>
      <c r="AA11" s="88" t="n">
        <v>0</v>
      </c>
      <c r="AB11" s="93" t="n">
        <f aca="false">U11-T11+AX11</f>
        <v>110</v>
      </c>
      <c r="AC11" s="94" t="n">
        <f aca="false">T11-S11</f>
        <v>-65</v>
      </c>
      <c r="AD11" s="88" t="n">
        <v>143</v>
      </c>
      <c r="AE11" s="95" t="n">
        <f aca="false">IF(AD11&gt;0, U11/(AD11*24),"no data")</f>
        <v>0.946095571095571</v>
      </c>
      <c r="AF11" s="96" t="n">
        <f aca="false">IF(Q11&gt;0,Q11/24,"no data")</f>
        <v>144.625</v>
      </c>
      <c r="AG11" s="95" t="n">
        <f aca="false">IF(T11&gt;0,(T11/Q11),"no data")</f>
        <v>0.90377412849323</v>
      </c>
      <c r="AH11" s="97" t="n">
        <f aca="false">(1440-((V11*W11)+(X11*Y11)+(Z11*AA11))/(V11+X11+Z11))/1440</f>
        <v>1</v>
      </c>
      <c r="AI11" s="98" t="n">
        <f aca="false">IF(T11&gt;0,(1440-((W11*V11+AR11*AS11)+(Y11*X11+AT11*AU11)+(Z11*AA11+AV11*AW11))/(V11+X11+Z11))/1440,"no data")</f>
        <v>0.947916666666667</v>
      </c>
      <c r="AJ11" s="110" t="n">
        <v>8.592</v>
      </c>
      <c r="AK11" s="230" t="n">
        <v>147.24</v>
      </c>
      <c r="AL11" s="101" t="n">
        <f aca="false">AJ11*AK11</f>
        <v>1265.08608</v>
      </c>
      <c r="AM11" s="110" t="n">
        <v>27.745</v>
      </c>
      <c r="AN11" s="88" t="n">
        <v>944</v>
      </c>
      <c r="AO11" s="103" t="n">
        <f aca="false">AM11*AN11</f>
        <v>26191.28</v>
      </c>
      <c r="AP11" s="104" t="n">
        <f aca="false">IF(T11&gt;0,((((AJ11*AK11)+(AM11*AN11))/(T11*1000))*1000000),"no data")</f>
        <v>8752.4278227606</v>
      </c>
      <c r="AQ11" s="86" t="n">
        <f aca="false">R11/24</f>
        <v>133.416666666667</v>
      </c>
      <c r="AR11" s="88" t="n">
        <v>0</v>
      </c>
      <c r="AS11" s="106" t="n">
        <v>0</v>
      </c>
      <c r="AT11" s="106" t="n">
        <v>0</v>
      </c>
      <c r="AU11" s="88" t="n">
        <v>0</v>
      </c>
      <c r="AV11" s="106" t="n">
        <v>15</v>
      </c>
      <c r="AW11" s="88" t="n">
        <v>720</v>
      </c>
      <c r="AX11" s="88" t="n">
        <v>0</v>
      </c>
      <c r="AZ11" s="107" t="n">
        <v>1003</v>
      </c>
      <c r="BA11" s="107" t="n">
        <v>1017</v>
      </c>
      <c r="BB11" s="107" t="n">
        <v>1227</v>
      </c>
      <c r="BC11" s="107" t="n">
        <f aca="false">BA11-AZ11</f>
        <v>14</v>
      </c>
      <c r="BD11" s="107" t="n">
        <f aca="false">AP11</f>
        <v>8752.4278227606</v>
      </c>
      <c r="BE11" s="108" t="n">
        <f aca="false">BB11/24</f>
        <v>51.125</v>
      </c>
      <c r="BF11" s="109" t="n">
        <v>1.185</v>
      </c>
      <c r="BG11" s="110" t="n">
        <v>1.179</v>
      </c>
      <c r="BH11" s="111" t="n">
        <v>28.89</v>
      </c>
      <c r="BI11" s="112" t="n">
        <v>26.91</v>
      </c>
      <c r="BJ11" s="112" t="n">
        <v>22.34</v>
      </c>
      <c r="BK11" s="112" t="n">
        <v>24.19</v>
      </c>
      <c r="BL11" s="112" t="n">
        <v>990.5</v>
      </c>
      <c r="BM11" s="111" t="n">
        <v>50.06</v>
      </c>
      <c r="BN11" s="113" t="n">
        <v>0.9301</v>
      </c>
      <c r="BO11" s="108" t="n">
        <v>92.04</v>
      </c>
      <c r="BP11" s="108" t="n">
        <v>85.67</v>
      </c>
      <c r="BQ11" s="111" t="n">
        <f aca="false">BP11-BO11</f>
        <v>-6.37</v>
      </c>
      <c r="BR11" s="107" t="n">
        <v>12633</v>
      </c>
      <c r="BS11" s="107" t="n">
        <v>12610</v>
      </c>
      <c r="BT11" s="234" t="n">
        <f aca="false">BS11-BR11</f>
        <v>-23</v>
      </c>
      <c r="BU11" s="107" t="n">
        <f aca="false">BF11+BG11</f>
        <v>2.364</v>
      </c>
      <c r="BV11" s="233" t="n">
        <v>24</v>
      </c>
      <c r="BW11" s="233" t="n">
        <v>24</v>
      </c>
      <c r="BX11" s="235"/>
      <c r="BY11" s="108" t="n">
        <v>24</v>
      </c>
      <c r="BZ11" s="108" t="n">
        <v>7.25</v>
      </c>
    </row>
    <row r="12" customFormat="false" ht="15" hidden="false" customHeight="false" outlineLevel="0" collapsed="false">
      <c r="A12" s="226"/>
      <c r="B12" s="85" t="n">
        <v>42861</v>
      </c>
      <c r="C12" s="86" t="n">
        <v>94.7</v>
      </c>
      <c r="D12" s="214" t="n">
        <v>0.374</v>
      </c>
      <c r="E12" s="88" t="n">
        <v>109</v>
      </c>
      <c r="F12" s="88" t="n">
        <v>82</v>
      </c>
      <c r="G12" s="89" t="n">
        <v>24</v>
      </c>
      <c r="H12" s="89" t="n">
        <v>0</v>
      </c>
      <c r="I12" s="89" t="n">
        <v>24</v>
      </c>
      <c r="J12" s="89" t="n">
        <v>0</v>
      </c>
      <c r="K12" s="90" t="n">
        <v>0</v>
      </c>
      <c r="L12" s="90" t="n">
        <v>0</v>
      </c>
      <c r="M12" s="90" t="n">
        <v>0</v>
      </c>
      <c r="N12" s="90" t="n">
        <v>0</v>
      </c>
      <c r="O12" s="90" t="n">
        <v>12</v>
      </c>
      <c r="P12" s="90" t="n">
        <v>0</v>
      </c>
      <c r="Q12" s="90" t="n">
        <v>3450</v>
      </c>
      <c r="R12" s="91" t="n">
        <v>3173</v>
      </c>
      <c r="S12" s="91" t="n">
        <v>3173</v>
      </c>
      <c r="T12" s="92" t="n">
        <v>3115</v>
      </c>
      <c r="U12" s="92" t="n">
        <v>3221</v>
      </c>
      <c r="V12" s="89" t="n">
        <v>41</v>
      </c>
      <c r="W12" s="89" t="n">
        <v>0</v>
      </c>
      <c r="X12" s="89" t="n">
        <v>42</v>
      </c>
      <c r="Y12" s="89" t="n">
        <v>0</v>
      </c>
      <c r="Z12" s="89" t="n">
        <v>60</v>
      </c>
      <c r="AA12" s="88" t="n">
        <v>0</v>
      </c>
      <c r="AB12" s="93" t="n">
        <f aca="false">U12-T12+AX12</f>
        <v>106</v>
      </c>
      <c r="AC12" s="94" t="n">
        <f aca="false">T12-S12</f>
        <v>-58</v>
      </c>
      <c r="AD12" s="88" t="n">
        <v>142</v>
      </c>
      <c r="AE12" s="95" t="n">
        <f aca="false">IF(AD12&gt;0, U12/(AD12*24),"no data")</f>
        <v>0.945129107981221</v>
      </c>
      <c r="AF12" s="96" t="n">
        <f aca="false">IF(Q12&gt;0,Q12/24,"no data")</f>
        <v>143.75</v>
      </c>
      <c r="AG12" s="95" t="n">
        <f aca="false">IF(T12&gt;0,(T12/Q12),"no data")</f>
        <v>0.902898550724638</v>
      </c>
      <c r="AH12" s="97" t="n">
        <f aca="false">(1440-((V12*W12)+(X12*Y12)+(Z12*AA12))/(V12+X12+Z12))/1440</f>
        <v>1</v>
      </c>
      <c r="AI12" s="98" t="n">
        <f aca="false">IF(T12&gt;0,(1440-((W12*V12+AR12*AS12)+(Y12*X12+AT12*AU12)+(Z12*AA12+AV12*AW12))/(V12+X12+Z12))/1440,"no data")</f>
        <v>0.947552447552448</v>
      </c>
      <c r="AJ12" s="110" t="n">
        <v>8.577</v>
      </c>
      <c r="AK12" s="230" t="n">
        <v>144.84</v>
      </c>
      <c r="AL12" s="101" t="n">
        <f aca="false">AJ12*AK12</f>
        <v>1242.29268</v>
      </c>
      <c r="AM12" s="110" t="n">
        <v>27.585</v>
      </c>
      <c r="AN12" s="88" t="n">
        <v>944</v>
      </c>
      <c r="AO12" s="103" t="n">
        <f aca="false">AM12*AN12</f>
        <v>26040.24</v>
      </c>
      <c r="AP12" s="104" t="n">
        <f aca="false">IF(T12&gt;0,((((AJ12*AK12)+(AM12*AN12))/(T12*1000))*1000000),"no data")</f>
        <v>8758.43745746389</v>
      </c>
      <c r="AQ12" s="86" t="n">
        <f aca="false">R12/24</f>
        <v>132.208333333333</v>
      </c>
      <c r="AR12" s="88" t="n">
        <v>0</v>
      </c>
      <c r="AS12" s="106" t="n">
        <v>0</v>
      </c>
      <c r="AT12" s="106" t="n">
        <v>0</v>
      </c>
      <c r="AU12" s="88" t="n">
        <v>0</v>
      </c>
      <c r="AV12" s="106" t="n">
        <v>15</v>
      </c>
      <c r="AW12" s="88" t="n">
        <v>720</v>
      </c>
      <c r="AX12" s="88" t="n">
        <v>0</v>
      </c>
      <c r="AZ12" s="107" t="n">
        <v>991</v>
      </c>
      <c r="BA12" s="107" t="n">
        <v>1006</v>
      </c>
      <c r="BB12" s="107" t="n">
        <v>1224</v>
      </c>
      <c r="BC12" s="107" t="n">
        <f aca="false">BA12-AZ12</f>
        <v>15</v>
      </c>
      <c r="BD12" s="107" t="n">
        <f aca="false">AP12</f>
        <v>8758.43745746389</v>
      </c>
      <c r="BE12" s="108" t="n">
        <f aca="false">BB12/24</f>
        <v>51</v>
      </c>
      <c r="BF12" s="109" t="n">
        <v>1.192</v>
      </c>
      <c r="BG12" s="110" t="n">
        <v>1.145</v>
      </c>
      <c r="BH12" s="111" t="n">
        <v>28.7</v>
      </c>
      <c r="BI12" s="112" t="n">
        <v>26.74</v>
      </c>
      <c r="BJ12" s="112" t="n">
        <v>22.4</v>
      </c>
      <c r="BK12" s="112" t="n">
        <v>24.12</v>
      </c>
      <c r="BL12" s="112" t="n">
        <v>989.29</v>
      </c>
      <c r="BM12" s="111" t="n">
        <v>50.07</v>
      </c>
      <c r="BN12" s="113" t="n">
        <v>0.9308</v>
      </c>
      <c r="BO12" s="108" t="n">
        <v>91.81</v>
      </c>
      <c r="BP12" s="108" t="n">
        <v>85.6</v>
      </c>
      <c r="BQ12" s="111" t="n">
        <f aca="false">BP12-BO12</f>
        <v>-6.21000000000001</v>
      </c>
      <c r="BR12" s="107" t="n">
        <v>12683</v>
      </c>
      <c r="BS12" s="107" t="n">
        <v>12774</v>
      </c>
      <c r="BT12" s="234" t="n">
        <f aca="false">BS12-BR12</f>
        <v>91</v>
      </c>
      <c r="BU12" s="107" t="n">
        <f aca="false">BF12+BG12</f>
        <v>2.337</v>
      </c>
      <c r="BV12" s="233" t="n">
        <v>23</v>
      </c>
      <c r="BW12" s="233" t="n">
        <v>23</v>
      </c>
      <c r="BX12" s="235"/>
      <c r="BY12" s="108" t="n">
        <v>24</v>
      </c>
      <c r="BZ12" s="108" t="n">
        <v>8.08</v>
      </c>
    </row>
    <row r="13" customFormat="false" ht="15" hidden="false" customHeight="false" outlineLevel="0" collapsed="false">
      <c r="A13" s="226" t="s">
        <v>105</v>
      </c>
      <c r="B13" s="85" t="n">
        <v>42862</v>
      </c>
      <c r="C13" s="125" t="n">
        <v>95.9</v>
      </c>
      <c r="D13" s="126" t="n">
        <v>0.377</v>
      </c>
      <c r="E13" s="127" t="n">
        <v>109</v>
      </c>
      <c r="F13" s="127" t="n">
        <v>83</v>
      </c>
      <c r="G13" s="128" t="n">
        <v>24</v>
      </c>
      <c r="H13" s="128" t="n">
        <v>0</v>
      </c>
      <c r="I13" s="128" t="n">
        <v>24</v>
      </c>
      <c r="J13" s="128" t="n">
        <v>0</v>
      </c>
      <c r="K13" s="129" t="n">
        <v>0</v>
      </c>
      <c r="L13" s="129" t="n">
        <v>0</v>
      </c>
      <c r="M13" s="129" t="n">
        <v>0</v>
      </c>
      <c r="N13" s="129" t="n">
        <v>0</v>
      </c>
      <c r="O13" s="129" t="n">
        <v>0</v>
      </c>
      <c r="P13" s="129" t="n">
        <v>0</v>
      </c>
      <c r="Q13" s="130" t="n">
        <v>3432</v>
      </c>
      <c r="R13" s="131" t="n">
        <v>2949</v>
      </c>
      <c r="S13" s="131" t="n">
        <v>2949</v>
      </c>
      <c r="T13" s="132" t="n">
        <v>2891</v>
      </c>
      <c r="U13" s="132" t="n">
        <v>2991</v>
      </c>
      <c r="V13" s="127" t="n">
        <v>41</v>
      </c>
      <c r="W13" s="127" t="n">
        <v>0</v>
      </c>
      <c r="X13" s="127" t="n">
        <v>42</v>
      </c>
      <c r="Y13" s="127" t="n">
        <v>0</v>
      </c>
      <c r="Z13" s="127" t="n">
        <v>60</v>
      </c>
      <c r="AA13" s="127" t="n">
        <v>0</v>
      </c>
      <c r="AB13" s="133" t="n">
        <f aca="false">U13-T13+AX13</f>
        <v>100</v>
      </c>
      <c r="AC13" s="134" t="n">
        <f aca="false">T13-S13</f>
        <v>-58</v>
      </c>
      <c r="AD13" s="127" t="n">
        <v>128</v>
      </c>
      <c r="AE13" s="135" t="n">
        <f aca="false">IF(AD13&gt;0, U13/(AD13*24),"no data")</f>
        <v>0.9736328125</v>
      </c>
      <c r="AF13" s="136" t="n">
        <f aca="false">IF(Q13&gt;0,Q13/24,"no data")</f>
        <v>143</v>
      </c>
      <c r="AG13" s="135" t="n">
        <f aca="false">IF(T13&gt;0,(T13/Q13),"no data")</f>
        <v>0.842365967365967</v>
      </c>
      <c r="AH13" s="137" t="n">
        <f aca="false">(1440-((V13*W13)+(X13*Y13)+(Z13*AA13))/(V13+X13+Z13))/1440</f>
        <v>1</v>
      </c>
      <c r="AI13" s="138" t="n">
        <f aca="false">IF(T13&gt;0,(1440-((W13*V13+AR13*AS13)+(Y13*X13+AT13*AU13)+(Z13*AA13+AV13*AW13))/(V13+X13+Z13))/1440,"no data")</f>
        <v>0.874125874125874</v>
      </c>
      <c r="AJ13" s="175" t="n">
        <v>8.515</v>
      </c>
      <c r="AK13" s="227" t="n">
        <v>146.46</v>
      </c>
      <c r="AL13" s="154" t="n">
        <f aca="false">AJ13*AK13</f>
        <v>1247.1069</v>
      </c>
      <c r="AM13" s="110" t="n">
        <v>24.981</v>
      </c>
      <c r="AN13" s="127" t="n">
        <v>944</v>
      </c>
      <c r="AO13" s="140" t="n">
        <f aca="false">AM13*AN13</f>
        <v>23582.064</v>
      </c>
      <c r="AP13" s="141" t="n">
        <f aca="false">IF(T13&gt;0,((((AJ13*AK13)+(AM13*AN13))/(T13*1000))*1000000),"no data")</f>
        <v>8588.4368384642</v>
      </c>
      <c r="AQ13" s="229" t="n">
        <f aca="false">R13/24</f>
        <v>122.875</v>
      </c>
      <c r="AR13" s="143" t="n">
        <v>0</v>
      </c>
      <c r="AS13" s="127" t="n">
        <v>0</v>
      </c>
      <c r="AT13" s="144" t="n">
        <v>0</v>
      </c>
      <c r="AU13" s="144" t="n">
        <v>0</v>
      </c>
      <c r="AV13" s="127" t="n">
        <v>18</v>
      </c>
      <c r="AW13" s="144" t="n">
        <v>1440</v>
      </c>
      <c r="AX13" s="127" t="n">
        <v>0</v>
      </c>
      <c r="AZ13" s="127" t="n">
        <v>985</v>
      </c>
      <c r="BA13" s="127" t="n">
        <v>997</v>
      </c>
      <c r="BB13" s="127" t="n">
        <v>1009</v>
      </c>
      <c r="BC13" s="145" t="n">
        <f aca="false">BA13-AZ13</f>
        <v>12</v>
      </c>
      <c r="BD13" s="146" t="n">
        <f aca="false">AP13</f>
        <v>8588.4368384642</v>
      </c>
      <c r="BE13" s="147" t="n">
        <f aca="false">BB13/24</f>
        <v>42.0416666666667</v>
      </c>
      <c r="BF13" s="148" t="n">
        <v>0</v>
      </c>
      <c r="BG13" s="149" t="n">
        <v>0</v>
      </c>
      <c r="BH13" s="147" t="n">
        <v>28.5</v>
      </c>
      <c r="BI13" s="145" t="n">
        <v>26.58</v>
      </c>
      <c r="BJ13" s="145" t="n">
        <v>22.14</v>
      </c>
      <c r="BK13" s="145" t="n">
        <v>24.18</v>
      </c>
      <c r="BL13" s="145" t="n">
        <v>988.58</v>
      </c>
      <c r="BM13" s="147" t="n">
        <v>50.02</v>
      </c>
      <c r="BN13" s="150" t="n">
        <v>0.9306</v>
      </c>
      <c r="BO13" s="147" t="n">
        <v>91.84</v>
      </c>
      <c r="BP13" s="147" t="n">
        <v>85.56</v>
      </c>
      <c r="BQ13" s="114" t="n">
        <f aca="false">BP13-BO13</f>
        <v>-6.28</v>
      </c>
      <c r="BR13" s="145" t="n">
        <v>12703</v>
      </c>
      <c r="BS13" s="145" t="n">
        <v>12769</v>
      </c>
      <c r="BT13" s="116" t="n">
        <f aca="false">BS13-BR13</f>
        <v>66</v>
      </c>
      <c r="BU13" s="145" t="n">
        <f aca="false">BF13+BG13</f>
        <v>0</v>
      </c>
      <c r="BV13" s="147" t="n">
        <v>0</v>
      </c>
      <c r="BW13" s="147" t="n">
        <v>0</v>
      </c>
      <c r="BY13" s="147" t="n">
        <v>24</v>
      </c>
      <c r="BZ13" s="147" t="n">
        <v>7.5</v>
      </c>
    </row>
    <row r="14" customFormat="false" ht="15" hidden="false" customHeight="false" outlineLevel="0" collapsed="false">
      <c r="A14" s="226"/>
      <c r="B14" s="85" t="n">
        <v>42863</v>
      </c>
      <c r="C14" s="125" t="n">
        <v>97.97</v>
      </c>
      <c r="D14" s="126" t="n">
        <v>0.3591</v>
      </c>
      <c r="E14" s="127" t="n">
        <v>111</v>
      </c>
      <c r="F14" s="127" t="n">
        <v>84</v>
      </c>
      <c r="G14" s="128" t="n">
        <v>21</v>
      </c>
      <c r="H14" s="128" t="n">
        <v>53</v>
      </c>
      <c r="I14" s="128" t="n">
        <v>22</v>
      </c>
      <c r="J14" s="128" t="n">
        <v>19</v>
      </c>
      <c r="K14" s="129" t="n">
        <v>0</v>
      </c>
      <c r="L14" s="129" t="n">
        <v>0</v>
      </c>
      <c r="M14" s="129" t="n">
        <v>0</v>
      </c>
      <c r="N14" s="129" t="n">
        <v>0</v>
      </c>
      <c r="O14" s="129" t="n">
        <v>3</v>
      </c>
      <c r="P14" s="129" t="n">
        <v>30</v>
      </c>
      <c r="Q14" s="130" t="n">
        <v>3413</v>
      </c>
      <c r="R14" s="131" t="n">
        <v>3039.5</v>
      </c>
      <c r="S14" s="131" t="n">
        <v>3039.5</v>
      </c>
      <c r="T14" s="132" t="n">
        <v>2728</v>
      </c>
      <c r="U14" s="132" t="n">
        <v>2825</v>
      </c>
      <c r="V14" s="127" t="n">
        <v>41</v>
      </c>
      <c r="W14" s="127" t="n">
        <v>110</v>
      </c>
      <c r="X14" s="127" t="n">
        <v>42</v>
      </c>
      <c r="Y14" s="127" t="n">
        <v>82</v>
      </c>
      <c r="Z14" s="127" t="n">
        <v>60</v>
      </c>
      <c r="AA14" s="127" t="n">
        <v>117</v>
      </c>
      <c r="AB14" s="133" t="n">
        <f aca="false">U14-T14+AX14</f>
        <v>99</v>
      </c>
      <c r="AC14" s="134" t="n">
        <f aca="false">T14-S14</f>
        <v>-311.5</v>
      </c>
      <c r="AD14" s="127" t="n">
        <v>138</v>
      </c>
      <c r="AE14" s="135" t="n">
        <f aca="false">IF(AD14&gt;0, U14/(AD14*24),"no data")</f>
        <v>0.852958937198068</v>
      </c>
      <c r="AF14" s="136" t="n">
        <f aca="false">IF(Q14&gt;0,Q14/24,"no data")</f>
        <v>142.208333333333</v>
      </c>
      <c r="AG14" s="135" t="n">
        <f aca="false">IF(T14&gt;0,(T14/Q14),"no data")</f>
        <v>0.799296806328743</v>
      </c>
      <c r="AH14" s="137" t="n">
        <f aca="false">(1440-((V14*W14)+(X14*Y14)+(Z14*AA14))/(V14+X14+Z14))/1440</f>
        <v>0.92728243978244</v>
      </c>
      <c r="AI14" s="138" t="n">
        <f aca="false">IF(T14&gt;0,(1440-((W14*V14+AR14*AS14)+(Y14*X14+AT14*AU14)+(Z14*AA14+AV14*AW14))/(V14+X14+Z14))/1440,"no data")</f>
        <v>0.825267094017094</v>
      </c>
      <c r="AJ14" s="175" t="n">
        <v>8.515</v>
      </c>
      <c r="AK14" s="227" t="n">
        <v>149.61</v>
      </c>
      <c r="AL14" s="154" t="n">
        <f aca="false">AJ14*AK14</f>
        <v>1273.92915</v>
      </c>
      <c r="AM14" s="110" t="n">
        <v>24.179</v>
      </c>
      <c r="AN14" s="228" t="n">
        <v>944</v>
      </c>
      <c r="AO14" s="140" t="n">
        <f aca="false">AM14*AN14</f>
        <v>22824.976</v>
      </c>
      <c r="AP14" s="141" t="n">
        <f aca="false">IF(T14&gt;0,((((AJ14*AK14)+(AM14*AN14))/(T14*1000))*1000000),"no data")</f>
        <v>8833.90951246334</v>
      </c>
      <c r="AQ14" s="229" t="n">
        <f aca="false">R14/24</f>
        <v>126.645833333333</v>
      </c>
      <c r="AR14" s="143" t="n">
        <v>19</v>
      </c>
      <c r="AS14" s="127" t="n">
        <v>17</v>
      </c>
      <c r="AT14" s="144" t="n">
        <v>20</v>
      </c>
      <c r="AU14" s="144" t="n">
        <v>19</v>
      </c>
      <c r="AV14" s="127" t="n">
        <v>18</v>
      </c>
      <c r="AW14" s="144" t="n">
        <v>1128</v>
      </c>
      <c r="AX14" s="127" t="n">
        <v>2</v>
      </c>
      <c r="AZ14" s="127" t="n">
        <v>899</v>
      </c>
      <c r="BA14" s="127" t="n">
        <v>937</v>
      </c>
      <c r="BB14" s="127" t="n">
        <v>989</v>
      </c>
      <c r="BC14" s="145" t="n">
        <f aca="false">BA14-AZ14</f>
        <v>38</v>
      </c>
      <c r="BD14" s="146" t="n">
        <f aca="false">AP14</f>
        <v>8833.90951246334</v>
      </c>
      <c r="BE14" s="147" t="n">
        <f aca="false">BB14/24</f>
        <v>41.2083333333333</v>
      </c>
      <c r="BF14" s="148" t="n">
        <v>0.469</v>
      </c>
      <c r="BG14" s="149" t="n">
        <v>0.385</v>
      </c>
      <c r="BH14" s="147" t="n">
        <v>28.34</v>
      </c>
      <c r="BI14" s="145" t="n">
        <v>24.44</v>
      </c>
      <c r="BJ14" s="145" t="n">
        <v>21.09</v>
      </c>
      <c r="BK14" s="145" t="n">
        <v>22.73</v>
      </c>
      <c r="BL14" s="145" t="n">
        <v>987.1</v>
      </c>
      <c r="BM14" s="145" t="n">
        <v>50.02</v>
      </c>
      <c r="BN14" s="150" t="n">
        <v>0.929</v>
      </c>
      <c r="BO14" s="147" t="n">
        <v>91.84</v>
      </c>
      <c r="BP14" s="147" t="n">
        <v>85.52</v>
      </c>
      <c r="BQ14" s="114" t="n">
        <f aca="false">BP14-BO14</f>
        <v>-6.32000000000001</v>
      </c>
      <c r="BR14" s="145" t="n">
        <v>12726</v>
      </c>
      <c r="BS14" s="145" t="n">
        <v>12817</v>
      </c>
      <c r="BT14" s="116" t="n">
        <f aca="false">BS14-BR14</f>
        <v>91</v>
      </c>
      <c r="BU14" s="145" t="n">
        <f aca="false">BF14+BG14</f>
        <v>0.854</v>
      </c>
      <c r="BV14" s="147" t="n">
        <v>4.5</v>
      </c>
      <c r="BW14" s="147" t="n">
        <v>3.58</v>
      </c>
      <c r="BY14" s="147" t="n">
        <v>20.53</v>
      </c>
      <c r="BZ14" s="147" t="n">
        <v>7.03</v>
      </c>
    </row>
    <row r="15" customFormat="false" ht="15" hidden="false" customHeight="false" outlineLevel="0" collapsed="false">
      <c r="A15" s="226"/>
      <c r="B15" s="85" t="n">
        <v>42864</v>
      </c>
      <c r="C15" s="125" t="n">
        <v>96.76</v>
      </c>
      <c r="D15" s="126" t="n">
        <v>0.339</v>
      </c>
      <c r="E15" s="127" t="n">
        <v>109</v>
      </c>
      <c r="F15" s="127" t="n">
        <v>85</v>
      </c>
      <c r="G15" s="128" t="n">
        <v>24</v>
      </c>
      <c r="H15" s="128" t="n">
        <v>0</v>
      </c>
      <c r="I15" s="128" t="n">
        <v>24</v>
      </c>
      <c r="J15" s="128" t="n">
        <v>0</v>
      </c>
      <c r="K15" s="129" t="n">
        <v>0</v>
      </c>
      <c r="L15" s="129" t="n">
        <v>0</v>
      </c>
      <c r="M15" s="129" t="n">
        <v>0</v>
      </c>
      <c r="N15" s="129" t="n">
        <v>0</v>
      </c>
      <c r="O15" s="129" t="n">
        <v>12</v>
      </c>
      <c r="P15" s="129" t="n">
        <v>0</v>
      </c>
      <c r="Q15" s="130" t="n">
        <v>3428</v>
      </c>
      <c r="R15" s="131" t="n">
        <v>3148</v>
      </c>
      <c r="S15" s="131" t="n">
        <v>3148</v>
      </c>
      <c r="T15" s="132" t="n">
        <v>3083</v>
      </c>
      <c r="U15" s="132" t="n">
        <v>3192</v>
      </c>
      <c r="V15" s="127" t="n">
        <v>41</v>
      </c>
      <c r="W15" s="127" t="n">
        <v>0</v>
      </c>
      <c r="X15" s="127" t="n">
        <v>42</v>
      </c>
      <c r="Y15" s="127" t="n">
        <v>0</v>
      </c>
      <c r="Z15" s="127" t="n">
        <v>60</v>
      </c>
      <c r="AA15" s="127" t="n">
        <v>0</v>
      </c>
      <c r="AB15" s="133" t="n">
        <f aca="false">U15-T15+AX15</f>
        <v>109</v>
      </c>
      <c r="AC15" s="134" t="n">
        <f aca="false">T15-S15</f>
        <v>-65</v>
      </c>
      <c r="AD15" s="127" t="n">
        <v>141</v>
      </c>
      <c r="AE15" s="135" t="n">
        <f aca="false">IF(AD15&gt;0, U15/(AD15*24),"no data")</f>
        <v>0.943262411347518</v>
      </c>
      <c r="AF15" s="136" t="n">
        <f aca="false">IF(Q15&gt;0,Q15/24,"no data")</f>
        <v>142.833333333333</v>
      </c>
      <c r="AG15" s="135" t="n">
        <f aca="false">IF(T15&gt;0,(T15/Q15),"no data")</f>
        <v>0.899358226371062</v>
      </c>
      <c r="AH15" s="137" t="n">
        <f aca="false">(1440-((V15*W15)+(X15*Y15)+(Z15*AA15))/(V15+X15+Z15))/1440</f>
        <v>1</v>
      </c>
      <c r="AI15" s="138" t="n">
        <f aca="false">IF(T15&gt;0,(1440-((W15*V15+AR15*AS15)+(Y15*X15+AT15*AU15)+(Z15*AA15+AV15*AW15))/(V15+X15+Z15))/1440,"no data")</f>
        <v>0.940559440559441</v>
      </c>
      <c r="AJ15" s="237" t="n">
        <v>8.555</v>
      </c>
      <c r="AK15" s="238" t="n">
        <v>149.93</v>
      </c>
      <c r="AL15" s="139" t="n">
        <f aca="false">AJ15*AK15</f>
        <v>1282.65115</v>
      </c>
      <c r="AM15" s="110" t="n">
        <v>27.143</v>
      </c>
      <c r="AN15" s="228" t="n">
        <v>945</v>
      </c>
      <c r="AO15" s="140" t="n">
        <f aca="false">AM15*AN15</f>
        <v>25650.135</v>
      </c>
      <c r="AP15" s="141" t="n">
        <f aca="false">IF(T15&gt;0,((((AJ15*AK15)+(AM15*AN15))/(T15*1000))*1000000),"no data")</f>
        <v>8735.90209211807</v>
      </c>
      <c r="AQ15" s="146" t="n">
        <f aca="false">R15/24</f>
        <v>131.166666666667</v>
      </c>
      <c r="AR15" s="152" t="n">
        <v>0</v>
      </c>
      <c r="AS15" s="127" t="n">
        <v>0</v>
      </c>
      <c r="AT15" s="144" t="n">
        <v>0</v>
      </c>
      <c r="AU15" s="144" t="n">
        <v>0</v>
      </c>
      <c r="AV15" s="127" t="n">
        <v>17</v>
      </c>
      <c r="AW15" s="144" t="n">
        <v>720</v>
      </c>
      <c r="AX15" s="127" t="n">
        <v>0</v>
      </c>
      <c r="AZ15" s="127" t="n">
        <v>982</v>
      </c>
      <c r="BA15" s="127" t="n">
        <v>1005</v>
      </c>
      <c r="BB15" s="127" t="n">
        <v>1205</v>
      </c>
      <c r="BC15" s="145" t="n">
        <f aca="false">BA15-AZ15</f>
        <v>23</v>
      </c>
      <c r="BD15" s="146" t="n">
        <f aca="false">AP15</f>
        <v>8735.90209211807</v>
      </c>
      <c r="BE15" s="147" t="n">
        <f aca="false">BB15/24</f>
        <v>50.2083333333333</v>
      </c>
      <c r="BF15" s="148" t="n">
        <v>1.101</v>
      </c>
      <c r="BG15" s="149" t="n">
        <v>1.091</v>
      </c>
      <c r="BH15" s="147" t="n">
        <v>28.45</v>
      </c>
      <c r="BI15" s="145" t="n">
        <v>26.46</v>
      </c>
      <c r="BJ15" s="145" t="n">
        <v>22.38</v>
      </c>
      <c r="BK15" s="145" t="n">
        <v>24.04</v>
      </c>
      <c r="BL15" s="145" t="n">
        <v>985.54</v>
      </c>
      <c r="BM15" s="145" t="n">
        <v>50.08</v>
      </c>
      <c r="BN15" s="150" t="n">
        <v>0.93</v>
      </c>
      <c r="BO15" s="147" t="n">
        <v>91.22</v>
      </c>
      <c r="BP15" s="147" t="n">
        <v>85.53</v>
      </c>
      <c r="BQ15" s="114" t="n">
        <f aca="false">BP15-BO15</f>
        <v>-5.69</v>
      </c>
      <c r="BR15" s="145" t="n">
        <v>12673</v>
      </c>
      <c r="BS15" s="145" t="n">
        <v>12760</v>
      </c>
      <c r="BT15" s="116" t="n">
        <f aca="false">BS15-BR15</f>
        <v>87</v>
      </c>
      <c r="BU15" s="145" t="n">
        <f aca="false">BF15+BG15</f>
        <v>2.192</v>
      </c>
      <c r="BV15" s="147" t="n">
        <v>13.08</v>
      </c>
      <c r="BW15" s="147" t="n">
        <v>13.166</v>
      </c>
      <c r="BY15" s="147" t="n">
        <v>24</v>
      </c>
      <c r="BZ15" s="147" t="n">
        <v>7.9</v>
      </c>
    </row>
    <row r="16" customFormat="false" ht="15" hidden="false" customHeight="false" outlineLevel="0" collapsed="false">
      <c r="A16" s="226"/>
      <c r="B16" s="85" t="n">
        <v>42865</v>
      </c>
      <c r="C16" s="125" t="n">
        <v>94.66</v>
      </c>
      <c r="D16" s="126" t="n">
        <v>0.401</v>
      </c>
      <c r="E16" s="153" t="n">
        <v>107</v>
      </c>
      <c r="F16" s="153" t="n">
        <v>83</v>
      </c>
      <c r="G16" s="128" t="n">
        <v>24</v>
      </c>
      <c r="H16" s="128" t="n">
        <v>0</v>
      </c>
      <c r="I16" s="128" t="n">
        <v>24</v>
      </c>
      <c r="J16" s="128" t="n">
        <v>0</v>
      </c>
      <c r="K16" s="129" t="n">
        <v>0</v>
      </c>
      <c r="L16" s="129" t="n">
        <v>0</v>
      </c>
      <c r="M16" s="129" t="n">
        <v>0</v>
      </c>
      <c r="N16" s="129" t="n">
        <v>0</v>
      </c>
      <c r="O16" s="129" t="n">
        <v>12</v>
      </c>
      <c r="P16" s="129" t="n">
        <v>0</v>
      </c>
      <c r="Q16" s="130" t="n">
        <v>3455</v>
      </c>
      <c r="R16" s="131" t="n">
        <v>3161</v>
      </c>
      <c r="S16" s="131" t="n">
        <v>3161</v>
      </c>
      <c r="T16" s="132" t="n">
        <v>3095</v>
      </c>
      <c r="U16" s="132" t="n">
        <v>3205</v>
      </c>
      <c r="V16" s="127" t="n">
        <v>41</v>
      </c>
      <c r="W16" s="153" t="n">
        <v>0</v>
      </c>
      <c r="X16" s="153" t="n">
        <v>42</v>
      </c>
      <c r="Y16" s="153" t="n">
        <v>0</v>
      </c>
      <c r="Z16" s="153" t="n">
        <v>62</v>
      </c>
      <c r="AA16" s="153" t="n">
        <v>0</v>
      </c>
      <c r="AB16" s="133" t="n">
        <f aca="false">U16-T16+AX16</f>
        <v>110</v>
      </c>
      <c r="AC16" s="134" t="n">
        <f aca="false">T16-S16</f>
        <v>-66</v>
      </c>
      <c r="AD16" s="127" t="n">
        <v>143</v>
      </c>
      <c r="AE16" s="135" t="n">
        <f aca="false">IF(AD16&gt;0, U16/(AD16*24),"no data")</f>
        <v>0.933857808857809</v>
      </c>
      <c r="AF16" s="136" t="n">
        <f aca="false">IF(Q16&gt;0,Q16/24,"no data")</f>
        <v>143.958333333333</v>
      </c>
      <c r="AG16" s="135" t="n">
        <f aca="false">IF(T16&gt;0,(T16/Q16),"no data")</f>
        <v>0.895803183791606</v>
      </c>
      <c r="AH16" s="137" t="n">
        <f aca="false">(1440-((V16*W16)+(X16*Y16)+(Z16*AA16))/(V16+X16+Z16))/1440</f>
        <v>1</v>
      </c>
      <c r="AI16" s="138" t="n">
        <f aca="false">IF(T16&gt;0,(1440-((W16*V16+AR16*AS16)+(Y16*X16+AT16*AU16)+(Z16*AA16+AV16*AW16))/(V16+X16+Z16))/1440,"no data")</f>
        <v>0.944827586206896</v>
      </c>
      <c r="AJ16" s="175" t="n">
        <v>8.54</v>
      </c>
      <c r="AK16" s="227" t="n">
        <v>145.61</v>
      </c>
      <c r="AL16" s="154" t="n">
        <f aca="false">AJ16*AK16</f>
        <v>1243.5094</v>
      </c>
      <c r="AM16" s="110" t="n">
        <v>27.355</v>
      </c>
      <c r="AN16" s="127" t="n">
        <v>944</v>
      </c>
      <c r="AO16" s="140" t="n">
        <f aca="false">AM16*AN16</f>
        <v>25823.12</v>
      </c>
      <c r="AP16" s="141" t="n">
        <f aca="false">IF(T16&gt;0,((((AJ16*AK16)+(AM16*AN16))/(T16*1000))*1000000),"no data")</f>
        <v>8745.27605815832</v>
      </c>
      <c r="AQ16" s="154" t="n">
        <f aca="false">R16/24</f>
        <v>131.708333333333</v>
      </c>
      <c r="AR16" s="127" t="n">
        <v>0</v>
      </c>
      <c r="AS16" s="144" t="n">
        <v>0</v>
      </c>
      <c r="AT16" s="144" t="n">
        <v>0</v>
      </c>
      <c r="AU16" s="127" t="n">
        <v>0</v>
      </c>
      <c r="AV16" s="144" t="n">
        <v>16</v>
      </c>
      <c r="AW16" s="127" t="n">
        <v>720</v>
      </c>
      <c r="AX16" s="127" t="n">
        <v>0</v>
      </c>
      <c r="AZ16" s="145" t="n">
        <v>987</v>
      </c>
      <c r="BA16" s="145" t="n">
        <v>999</v>
      </c>
      <c r="BB16" s="155" t="n">
        <v>1219</v>
      </c>
      <c r="BC16" s="145" t="n">
        <f aca="false">BA16-AZ16</f>
        <v>12</v>
      </c>
      <c r="BD16" s="147" t="n">
        <f aca="false">AP16</f>
        <v>8745.27605815832</v>
      </c>
      <c r="BE16" s="147" t="n">
        <f aca="false">BB16/24</f>
        <v>50.7916666666667</v>
      </c>
      <c r="BF16" s="148" t="n">
        <v>1.236</v>
      </c>
      <c r="BG16" s="149" t="n">
        <v>1.183</v>
      </c>
      <c r="BH16" s="147" t="n">
        <v>28.67</v>
      </c>
      <c r="BI16" s="145" t="n">
        <v>26.58</v>
      </c>
      <c r="BJ16" s="145" t="n">
        <v>22.27</v>
      </c>
      <c r="BK16" s="145" t="n">
        <v>24.01</v>
      </c>
      <c r="BL16" s="145" t="n">
        <v>985.38</v>
      </c>
      <c r="BM16" s="145" t="n">
        <v>50.05</v>
      </c>
      <c r="BN16" s="150" t="n">
        <v>0.9311</v>
      </c>
      <c r="BO16" s="147" t="n">
        <v>92.29</v>
      </c>
      <c r="BP16" s="147" t="n">
        <v>85.77</v>
      </c>
      <c r="BQ16" s="114" t="n">
        <f aca="false">BP16-BO16</f>
        <v>-6.52000000000001</v>
      </c>
      <c r="BR16" s="145" t="n">
        <v>12679</v>
      </c>
      <c r="BS16" s="145" t="n">
        <v>12805</v>
      </c>
      <c r="BT16" s="116" t="n">
        <f aca="false">BS16-BR16</f>
        <v>126</v>
      </c>
      <c r="BU16" s="145" t="n">
        <f aca="false">BF16+BG16</f>
        <v>2.419</v>
      </c>
      <c r="BV16" s="147" t="n">
        <v>24</v>
      </c>
      <c r="BW16" s="147" t="n">
        <v>24</v>
      </c>
      <c r="BY16" s="147" t="n">
        <v>24</v>
      </c>
      <c r="BZ16" s="147" t="n">
        <v>7.866</v>
      </c>
    </row>
    <row r="17" customFormat="false" ht="15" hidden="false" customHeight="false" outlineLevel="0" collapsed="false">
      <c r="A17" s="226"/>
      <c r="B17" s="85" t="n">
        <v>42866</v>
      </c>
      <c r="C17" s="125" t="n">
        <v>90.1</v>
      </c>
      <c r="D17" s="126" t="n">
        <v>0.469</v>
      </c>
      <c r="E17" s="127" t="n">
        <v>101</v>
      </c>
      <c r="F17" s="127" t="n">
        <v>79</v>
      </c>
      <c r="G17" s="127" t="n">
        <v>24</v>
      </c>
      <c r="H17" s="127" t="n">
        <v>0</v>
      </c>
      <c r="I17" s="127" t="n">
        <v>24</v>
      </c>
      <c r="J17" s="127" t="n">
        <v>0</v>
      </c>
      <c r="K17" s="129" t="n">
        <v>0</v>
      </c>
      <c r="L17" s="129" t="n">
        <v>0</v>
      </c>
      <c r="M17" s="129" t="n">
        <v>0</v>
      </c>
      <c r="N17" s="129" t="n">
        <v>0</v>
      </c>
      <c r="O17" s="129" t="n">
        <v>12</v>
      </c>
      <c r="P17" s="129" t="n">
        <v>0</v>
      </c>
      <c r="Q17" s="130" t="n">
        <v>3495</v>
      </c>
      <c r="R17" s="131" t="n">
        <v>3169</v>
      </c>
      <c r="S17" s="131" t="n">
        <v>3169</v>
      </c>
      <c r="T17" s="132" t="n">
        <v>3112</v>
      </c>
      <c r="U17" s="132" t="n">
        <v>3219</v>
      </c>
      <c r="V17" s="127" t="n">
        <v>42</v>
      </c>
      <c r="W17" s="127" t="n">
        <v>0</v>
      </c>
      <c r="X17" s="127" t="n">
        <v>42</v>
      </c>
      <c r="Y17" s="127" t="n">
        <v>0</v>
      </c>
      <c r="Z17" s="127" t="n">
        <v>60</v>
      </c>
      <c r="AA17" s="127" t="n">
        <v>0</v>
      </c>
      <c r="AB17" s="133" t="n">
        <f aca="false">U17-T17+AX17</f>
        <v>107</v>
      </c>
      <c r="AC17" s="134" t="n">
        <f aca="false">T17-S17</f>
        <v>-57</v>
      </c>
      <c r="AD17" s="127" t="n">
        <v>140</v>
      </c>
      <c r="AE17" s="135" t="n">
        <f aca="false">IF(AD17&gt;0, U17/(AD17*24),"no data")</f>
        <v>0.958035714285714</v>
      </c>
      <c r="AF17" s="136" t="n">
        <f aca="false">IF(Q17&gt;0,Q17/24,"no data")</f>
        <v>145.625</v>
      </c>
      <c r="AG17" s="135" t="n">
        <f aca="false">IF(T17&gt;0,(T17/Q17),"no data")</f>
        <v>0.890414878397711</v>
      </c>
      <c r="AH17" s="137" t="n">
        <f aca="false">(1440-((V17*W17)+(X17*Y17)+(Z17*AA17))/(V17+X17+Z17))/1440</f>
        <v>1</v>
      </c>
      <c r="AI17" s="138" t="n">
        <f aca="false">IF(T17&gt;0,(1440-((W17*V17+AR17*AS17)+(Y17*X17+AT17*AU17)+(Z17*AA17+AV17*AW17))/(V17+X17+Z17))/1440,"no data")</f>
        <v>0.944444444444444</v>
      </c>
      <c r="AJ17" s="175" t="n">
        <v>8.535</v>
      </c>
      <c r="AK17" s="227" t="n">
        <v>142.72</v>
      </c>
      <c r="AL17" s="154" t="n">
        <f aca="false">AJ17*AK17</f>
        <v>1218.1152</v>
      </c>
      <c r="AM17" s="110" t="n">
        <v>27.571</v>
      </c>
      <c r="AN17" s="127" t="n">
        <v>943</v>
      </c>
      <c r="AO17" s="140" t="n">
        <f aca="false">AM17*AN17</f>
        <v>25999.453</v>
      </c>
      <c r="AP17" s="141" t="n">
        <f aca="false">IF(T17&gt;0,((((AJ17*AK17)+(AM17*AN17))/(T17*1000))*1000000),"no data")</f>
        <v>8746.00520565553</v>
      </c>
      <c r="AQ17" s="154" t="n">
        <f aca="false">R17/24</f>
        <v>132.041666666667</v>
      </c>
      <c r="AR17" s="127" t="n">
        <v>0</v>
      </c>
      <c r="AS17" s="127" t="n">
        <v>0</v>
      </c>
      <c r="AT17" s="127" t="n">
        <v>0</v>
      </c>
      <c r="AU17" s="127" t="n">
        <v>0</v>
      </c>
      <c r="AV17" s="127" t="n">
        <v>16</v>
      </c>
      <c r="AW17" s="127" t="n">
        <v>720</v>
      </c>
      <c r="AX17" s="127" t="n">
        <v>0</v>
      </c>
      <c r="AZ17" s="145" t="n">
        <v>1007</v>
      </c>
      <c r="BA17" s="145" t="n">
        <v>1012</v>
      </c>
      <c r="BB17" s="145" t="n">
        <v>1200</v>
      </c>
      <c r="BC17" s="145" t="n">
        <f aca="false">BA17-AZ17</f>
        <v>5</v>
      </c>
      <c r="BD17" s="147" t="n">
        <f aca="false">AP17</f>
        <v>8746.00520565553</v>
      </c>
      <c r="BE17" s="147" t="n">
        <f aca="false">BB17/24</f>
        <v>50</v>
      </c>
      <c r="BF17" s="148" t="n">
        <v>1.059</v>
      </c>
      <c r="BG17" s="149" t="n">
        <v>0.983</v>
      </c>
      <c r="BH17" s="147" t="n">
        <v>28.9</v>
      </c>
      <c r="BI17" s="145" t="n">
        <v>27.06</v>
      </c>
      <c r="BJ17" s="145" t="n">
        <v>22.6</v>
      </c>
      <c r="BK17" s="145" t="n">
        <v>24.1</v>
      </c>
      <c r="BL17" s="145" t="n">
        <v>990.8</v>
      </c>
      <c r="BM17" s="145" t="n">
        <v>50</v>
      </c>
      <c r="BN17" s="150" t="n">
        <v>0.9316</v>
      </c>
      <c r="BO17" s="147" t="n">
        <v>93.69</v>
      </c>
      <c r="BP17" s="147" t="n">
        <v>86</v>
      </c>
      <c r="BQ17" s="114" t="n">
        <f aca="false">BP17-BO17</f>
        <v>-7.69</v>
      </c>
      <c r="BR17" s="145" t="n">
        <v>12634</v>
      </c>
      <c r="BS17" s="145" t="n">
        <v>12769</v>
      </c>
      <c r="BT17" s="116" t="n">
        <f aca="false">BS17-BR17</f>
        <v>135</v>
      </c>
      <c r="BU17" s="145" t="n">
        <f aca="false">BF17+BG17</f>
        <v>2.042</v>
      </c>
      <c r="BV17" s="147" t="n">
        <v>24</v>
      </c>
      <c r="BW17" s="147" t="n">
        <v>24</v>
      </c>
      <c r="BY17" s="147" t="n">
        <v>24</v>
      </c>
      <c r="BZ17" s="147" t="n">
        <v>7.1</v>
      </c>
    </row>
    <row r="18" customFormat="false" ht="15" hidden="false" customHeight="false" outlineLevel="0" collapsed="false">
      <c r="A18" s="226"/>
      <c r="B18" s="85" t="n">
        <v>42867</v>
      </c>
      <c r="C18" s="125" t="n">
        <v>95</v>
      </c>
      <c r="D18" s="126" t="n">
        <v>0.43</v>
      </c>
      <c r="E18" s="127" t="n">
        <v>107</v>
      </c>
      <c r="F18" s="127" t="n">
        <v>82</v>
      </c>
      <c r="G18" s="127" t="n">
        <v>24</v>
      </c>
      <c r="H18" s="127" t="n">
        <v>0</v>
      </c>
      <c r="I18" s="127" t="n">
        <v>24</v>
      </c>
      <c r="J18" s="127" t="n">
        <v>0</v>
      </c>
      <c r="K18" s="129" t="n">
        <v>0</v>
      </c>
      <c r="L18" s="129" t="n">
        <v>0</v>
      </c>
      <c r="M18" s="129" t="n">
        <v>0</v>
      </c>
      <c r="N18" s="129" t="n">
        <v>0</v>
      </c>
      <c r="O18" s="129" t="n">
        <v>12</v>
      </c>
      <c r="P18" s="129" t="n">
        <v>0</v>
      </c>
      <c r="Q18" s="130" t="n">
        <v>3451</v>
      </c>
      <c r="R18" s="131" t="n">
        <v>3160</v>
      </c>
      <c r="S18" s="131" t="n">
        <v>3160</v>
      </c>
      <c r="T18" s="132" t="n">
        <v>3099</v>
      </c>
      <c r="U18" s="132" t="n">
        <v>3206</v>
      </c>
      <c r="V18" s="127" t="n">
        <v>42</v>
      </c>
      <c r="W18" s="127" t="n">
        <v>0</v>
      </c>
      <c r="X18" s="127" t="n">
        <v>42</v>
      </c>
      <c r="Y18" s="127" t="n">
        <v>0</v>
      </c>
      <c r="Z18" s="127" t="n">
        <v>60</v>
      </c>
      <c r="AA18" s="127" t="n">
        <v>0</v>
      </c>
      <c r="AB18" s="133" t="n">
        <f aca="false">U18-T18+AX18</f>
        <v>107</v>
      </c>
      <c r="AC18" s="134" t="n">
        <f aca="false">T18-S18</f>
        <v>-61</v>
      </c>
      <c r="AD18" s="127" t="n">
        <v>142</v>
      </c>
      <c r="AE18" s="135" t="n">
        <f aca="false">IF(AD18&gt;0, U18/(AD18*24),"no data")</f>
        <v>0.940727699530516</v>
      </c>
      <c r="AF18" s="136" t="n">
        <f aca="false">IF(Q18&gt;0,Q18/24,"no data")</f>
        <v>143.791666666667</v>
      </c>
      <c r="AG18" s="135" t="n">
        <f aca="false">IF(T18&gt;0,(T18/Q18),"no data")</f>
        <v>0.898000579542162</v>
      </c>
      <c r="AH18" s="137" t="n">
        <f aca="false">(1440-((V18*W18)+(X18*Y18)+(Z18*AA18))/(V18+X18+Z18))/1440</f>
        <v>1</v>
      </c>
      <c r="AI18" s="138" t="n">
        <f aca="false">IF(T18&gt;0,(1440-((W18*V18+AR18*AS18)+(Y18*X18+AT18*AU18)+(Z18*AA18+AV18*AW18))/(V18+X18+Z18))/1440,"no data")</f>
        <v>0.944444444444444</v>
      </c>
      <c r="AJ18" s="175" t="n">
        <v>8.565</v>
      </c>
      <c r="AK18" s="227" t="n">
        <v>145.1</v>
      </c>
      <c r="AL18" s="154" t="n">
        <f aca="false">AJ18*AK18</f>
        <v>1242.7815</v>
      </c>
      <c r="AM18" s="110" t="n">
        <v>27.465</v>
      </c>
      <c r="AN18" s="127" t="n">
        <v>943</v>
      </c>
      <c r="AO18" s="140" t="n">
        <f aca="false">AM18*AN18</f>
        <v>25899.495</v>
      </c>
      <c r="AP18" s="141" t="n">
        <f aca="false">IF(T18&gt;0,((((AJ18*AK18)+(AM18*AN18))/(T18*1000))*1000000),"no data")</f>
        <v>8758.39835430784</v>
      </c>
      <c r="AQ18" s="154" t="n">
        <f aca="false">R18/24</f>
        <v>131.666666666667</v>
      </c>
      <c r="AR18" s="127" t="n">
        <v>0</v>
      </c>
      <c r="AS18" s="127" t="n">
        <v>0</v>
      </c>
      <c r="AT18" s="127" t="n">
        <v>0</v>
      </c>
      <c r="AU18" s="127" t="n">
        <v>0</v>
      </c>
      <c r="AV18" s="127" t="n">
        <v>16</v>
      </c>
      <c r="AW18" s="127" t="n">
        <v>720</v>
      </c>
      <c r="AX18" s="127" t="n">
        <v>0</v>
      </c>
      <c r="AZ18" s="145" t="n">
        <v>991</v>
      </c>
      <c r="BA18" s="145" t="n">
        <v>1005</v>
      </c>
      <c r="BB18" s="145" t="n">
        <v>1210</v>
      </c>
      <c r="BC18" s="145" t="n">
        <f aca="false">BA18-AZ18</f>
        <v>14</v>
      </c>
      <c r="BD18" s="147" t="n">
        <f aca="false">AP18</f>
        <v>8758.39835430784</v>
      </c>
      <c r="BE18" s="147" t="n">
        <f aca="false">BB18/24</f>
        <v>50.4166666666667</v>
      </c>
      <c r="BF18" s="148" t="n">
        <v>1.154</v>
      </c>
      <c r="BG18" s="149" t="n">
        <v>1.152</v>
      </c>
      <c r="BH18" s="147" t="n">
        <v>28.4</v>
      </c>
      <c r="BI18" s="145" t="n">
        <v>26.8</v>
      </c>
      <c r="BJ18" s="145" t="n">
        <v>22.5</v>
      </c>
      <c r="BK18" s="145" t="n">
        <v>24.1</v>
      </c>
      <c r="BL18" s="145" t="n">
        <v>990.8</v>
      </c>
      <c r="BM18" s="145" t="n">
        <v>50.09</v>
      </c>
      <c r="BN18" s="150" t="n">
        <v>0.931</v>
      </c>
      <c r="BO18" s="147" t="n">
        <v>92.89</v>
      </c>
      <c r="BP18" s="147" t="n">
        <v>85.9</v>
      </c>
      <c r="BQ18" s="114" t="n">
        <f aca="false">BP18-BO18</f>
        <v>-6.99</v>
      </c>
      <c r="BR18" s="145" t="n">
        <v>12704</v>
      </c>
      <c r="BS18" s="145" t="n">
        <v>12811</v>
      </c>
      <c r="BT18" s="116" t="n">
        <f aca="false">BS18-BR18</f>
        <v>107</v>
      </c>
      <c r="BU18" s="145" t="n">
        <f aca="false">BF18+BG18</f>
        <v>2.306</v>
      </c>
      <c r="BV18" s="147" t="n">
        <v>24</v>
      </c>
      <c r="BW18" s="147" t="n">
        <v>24</v>
      </c>
      <c r="BY18" s="147" t="n">
        <v>24</v>
      </c>
      <c r="BZ18" s="147" t="n">
        <v>7.4</v>
      </c>
    </row>
    <row r="19" customFormat="false" ht="15" hidden="false" customHeight="false" outlineLevel="0" collapsed="false">
      <c r="A19" s="226"/>
      <c r="B19" s="85" t="n">
        <v>42868</v>
      </c>
      <c r="C19" s="125" t="n">
        <v>95</v>
      </c>
      <c r="D19" s="126" t="n">
        <v>0.39</v>
      </c>
      <c r="E19" s="127" t="n">
        <v>107</v>
      </c>
      <c r="F19" s="127" t="n">
        <v>82</v>
      </c>
      <c r="G19" s="127" t="n">
        <v>24</v>
      </c>
      <c r="H19" s="127" t="n">
        <v>0</v>
      </c>
      <c r="I19" s="127" t="n">
        <v>24</v>
      </c>
      <c r="J19" s="127" t="n">
        <v>0</v>
      </c>
      <c r="K19" s="127" t="n">
        <v>0</v>
      </c>
      <c r="L19" s="127" t="n">
        <v>0</v>
      </c>
      <c r="M19" s="156" t="n">
        <v>0</v>
      </c>
      <c r="N19" s="156" t="n">
        <v>0</v>
      </c>
      <c r="O19" s="156" t="n">
        <v>12</v>
      </c>
      <c r="P19" s="156" t="n">
        <v>0</v>
      </c>
      <c r="Q19" s="130" t="n">
        <v>3447</v>
      </c>
      <c r="R19" s="131" t="n">
        <v>3157</v>
      </c>
      <c r="S19" s="131" t="n">
        <v>3157</v>
      </c>
      <c r="T19" s="132" t="n">
        <v>3096</v>
      </c>
      <c r="U19" s="132" t="n">
        <v>3205</v>
      </c>
      <c r="V19" s="127" t="n">
        <v>42</v>
      </c>
      <c r="W19" s="127" t="n">
        <v>0</v>
      </c>
      <c r="X19" s="127" t="n">
        <v>42</v>
      </c>
      <c r="Y19" s="127" t="n">
        <v>0</v>
      </c>
      <c r="Z19" s="127" t="n">
        <v>60</v>
      </c>
      <c r="AA19" s="127" t="n">
        <v>0</v>
      </c>
      <c r="AB19" s="133" t="n">
        <f aca="false">U19-T19+AX19</f>
        <v>109</v>
      </c>
      <c r="AC19" s="134" t="n">
        <f aca="false">T19-S19</f>
        <v>-61</v>
      </c>
      <c r="AD19" s="127" t="n">
        <v>141</v>
      </c>
      <c r="AE19" s="135" t="n">
        <f aca="false">IF(AD19&gt;0, U19/(AD19*24),"no data")</f>
        <v>0.94710401891253</v>
      </c>
      <c r="AF19" s="136" t="n">
        <f aca="false">IF(Q19&gt;0,Q19/24,"no data")</f>
        <v>143.625</v>
      </c>
      <c r="AG19" s="135" t="n">
        <f aca="false">IF(T19&gt;0,(T19/Q19),"no data")</f>
        <v>0.898172323759791</v>
      </c>
      <c r="AH19" s="137" t="n">
        <f aca="false">(1440-((V19*W19)+(X19*Y19)+(Z19*AA19))/(V19+X19+Z19))/1440</f>
        <v>1</v>
      </c>
      <c r="AI19" s="138" t="n">
        <f aca="false">IF(T19&gt;0,(1440-((W19*V19+AR19*AS19)+(Y19*X19+AT19*AU19)+(Z19*AA19+AV19*AW19))/(V19+X19+Z19))/1440,"no data")</f>
        <v>0.944444444444444</v>
      </c>
      <c r="AJ19" s="175" t="n">
        <v>8.57</v>
      </c>
      <c r="AK19" s="227" t="n">
        <v>146.81</v>
      </c>
      <c r="AL19" s="154" t="n">
        <f aca="false">AJ19*AK19</f>
        <v>1258.1617</v>
      </c>
      <c r="AM19" s="110" t="n">
        <v>27.441</v>
      </c>
      <c r="AN19" s="127" t="n">
        <v>942</v>
      </c>
      <c r="AO19" s="140" t="n">
        <f aca="false">AM19*AN19</f>
        <v>25849.422</v>
      </c>
      <c r="AP19" s="141" t="n">
        <f aca="false">IF(T19&gt;0,((((AJ19*AK19)+(AM19*AN19))/(T19*1000))*1000000),"no data")</f>
        <v>8755.67948966408</v>
      </c>
      <c r="AQ19" s="154" t="n">
        <f aca="false">R19/24</f>
        <v>131.541666666667</v>
      </c>
      <c r="AR19" s="127" t="n">
        <v>0</v>
      </c>
      <c r="AS19" s="127" t="n">
        <v>0</v>
      </c>
      <c r="AT19" s="127" t="n">
        <v>0</v>
      </c>
      <c r="AU19" s="127" t="n">
        <v>0</v>
      </c>
      <c r="AV19" s="144" t="n">
        <v>16</v>
      </c>
      <c r="AW19" s="127" t="n">
        <v>720</v>
      </c>
      <c r="AX19" s="127" t="n">
        <v>0</v>
      </c>
      <c r="AZ19" s="145" t="n">
        <v>987</v>
      </c>
      <c r="BA19" s="145" t="n">
        <v>1008</v>
      </c>
      <c r="BB19" s="145" t="n">
        <v>1210</v>
      </c>
      <c r="BC19" s="145" t="n">
        <f aca="false">BA19-AZ19</f>
        <v>21</v>
      </c>
      <c r="BD19" s="147" t="n">
        <f aca="false">AP19</f>
        <v>8755.67948966408</v>
      </c>
      <c r="BE19" s="147" t="n">
        <f aca="false">BB19/24</f>
        <v>50.4166666666667</v>
      </c>
      <c r="BF19" s="148" t="n">
        <v>1.137</v>
      </c>
      <c r="BG19" s="149" t="n">
        <v>1.137</v>
      </c>
      <c r="BH19" s="147" t="n">
        <v>28.6</v>
      </c>
      <c r="BI19" s="145" t="n">
        <v>26.7</v>
      </c>
      <c r="BJ19" s="145" t="n">
        <v>22.5</v>
      </c>
      <c r="BK19" s="145" t="n">
        <v>24.1</v>
      </c>
      <c r="BL19" s="145" t="n">
        <v>988</v>
      </c>
      <c r="BM19" s="145" t="n">
        <v>50.08</v>
      </c>
      <c r="BN19" s="150" t="n">
        <v>0.9304</v>
      </c>
      <c r="BO19" s="147" t="n">
        <v>92.16</v>
      </c>
      <c r="BP19" s="147" t="n">
        <v>85.7</v>
      </c>
      <c r="BQ19" s="114" t="n">
        <f aca="false">BP19-BO19</f>
        <v>-6.45999999999999</v>
      </c>
      <c r="BR19" s="145" t="n">
        <v>12720</v>
      </c>
      <c r="BS19" s="145" t="n">
        <v>12793</v>
      </c>
      <c r="BT19" s="116" t="n">
        <f aca="false">BS19-BR19</f>
        <v>73</v>
      </c>
      <c r="BU19" s="145" t="n">
        <f aca="false">BF19+BG19</f>
        <v>2.274</v>
      </c>
      <c r="BV19" s="147" t="n">
        <v>23</v>
      </c>
      <c r="BW19" s="147" t="n">
        <v>23</v>
      </c>
      <c r="BY19" s="147" t="n">
        <v>24</v>
      </c>
      <c r="BZ19" s="147" t="n">
        <v>7.5</v>
      </c>
    </row>
    <row r="20" customFormat="false" ht="15" hidden="false" customHeight="false" outlineLevel="0" collapsed="false">
      <c r="A20" s="226" t="s">
        <v>106</v>
      </c>
      <c r="B20" s="85" t="n">
        <v>42869</v>
      </c>
      <c r="C20" s="86" t="n">
        <v>97.2</v>
      </c>
      <c r="D20" s="214" t="n">
        <v>0.387</v>
      </c>
      <c r="E20" s="88" t="n">
        <v>109</v>
      </c>
      <c r="F20" s="88" t="n">
        <v>85</v>
      </c>
      <c r="G20" s="88" t="n">
        <v>22</v>
      </c>
      <c r="H20" s="88" t="n">
        <v>22</v>
      </c>
      <c r="I20" s="88" t="n">
        <v>22</v>
      </c>
      <c r="J20" s="88" t="n">
        <v>47</v>
      </c>
      <c r="K20" s="88" t="n">
        <v>0</v>
      </c>
      <c r="L20" s="88" t="n">
        <v>0</v>
      </c>
      <c r="M20" s="90" t="n">
        <v>0</v>
      </c>
      <c r="N20" s="90" t="n">
        <v>0</v>
      </c>
      <c r="O20" s="90" t="n">
        <v>0</v>
      </c>
      <c r="P20" s="90" t="n">
        <v>0</v>
      </c>
      <c r="Q20" s="157" t="n">
        <v>3419</v>
      </c>
      <c r="R20" s="91" t="n">
        <v>2979</v>
      </c>
      <c r="S20" s="91" t="n">
        <v>2979</v>
      </c>
      <c r="T20" s="158" t="n">
        <v>2679</v>
      </c>
      <c r="U20" s="92" t="n">
        <v>2773</v>
      </c>
      <c r="V20" s="88" t="n">
        <v>42</v>
      </c>
      <c r="W20" s="88" t="n">
        <v>98</v>
      </c>
      <c r="X20" s="88" t="n">
        <v>42</v>
      </c>
      <c r="Y20" s="88" t="n">
        <v>73</v>
      </c>
      <c r="Z20" s="88" t="n">
        <v>60</v>
      </c>
      <c r="AA20" s="88" t="n">
        <v>110</v>
      </c>
      <c r="AB20" s="93" t="n">
        <f aca="false">U20-T20+AX20</f>
        <v>94</v>
      </c>
      <c r="AC20" s="94" t="n">
        <f aca="false">T20-S20</f>
        <v>-300</v>
      </c>
      <c r="AD20" s="88" t="n">
        <v>128</v>
      </c>
      <c r="AE20" s="95" t="n">
        <f aca="false">IF(AD20&gt;0, U20/(AD20*24),"no data")</f>
        <v>0.902669270833333</v>
      </c>
      <c r="AF20" s="96" t="n">
        <f aca="false">IF(Q20&gt;0,Q20/24,"no data")</f>
        <v>142.458333333333</v>
      </c>
      <c r="AG20" s="95" t="n">
        <f aca="false">IF(T20&gt;0,(T20/Q20),"no data")</f>
        <v>0.783562445159403</v>
      </c>
      <c r="AH20" s="97" t="n">
        <f aca="false">(1440-((V20*W20)+(X20*Y20)+(Z20*AA20))/(V20+X20+Z20))/1440</f>
        <v>0.93353587962963</v>
      </c>
      <c r="AI20" s="98" t="n">
        <f aca="false">IF(T20&gt;0,(1440-((W20*V20+AR20*AS20)+(Y20*X20+AT20*AU20)+(Z20*AA20+AV20*AW20))/(V20+X20+Z20))/1440,"no data")</f>
        <v>0.813816550925926</v>
      </c>
      <c r="AJ20" s="110" t="n">
        <v>8.561</v>
      </c>
      <c r="AK20" s="230" t="n">
        <v>144.12</v>
      </c>
      <c r="AL20" s="101" t="n">
        <f aca="false">AJ20*AK20</f>
        <v>1233.81132</v>
      </c>
      <c r="AM20" s="110" t="n">
        <v>23.751</v>
      </c>
      <c r="AN20" s="88" t="n">
        <v>942</v>
      </c>
      <c r="AO20" s="103" t="n">
        <f aca="false">AM20*AN20</f>
        <v>22373.442</v>
      </c>
      <c r="AP20" s="104" t="n">
        <f aca="false">IF(T20&gt;0,((((AJ20*AK20)+(AM20*AN20))/(T20*1000))*1000000),"no data")</f>
        <v>8811.96465845465</v>
      </c>
      <c r="AQ20" s="101" t="n">
        <f aca="false">R20/24</f>
        <v>124.125</v>
      </c>
      <c r="AR20" s="88" t="n">
        <v>24</v>
      </c>
      <c r="AS20" s="106" t="n">
        <v>22</v>
      </c>
      <c r="AT20" s="106" t="n">
        <v>21</v>
      </c>
      <c r="AU20" s="88" t="n">
        <v>17</v>
      </c>
      <c r="AV20" s="106" t="n">
        <v>18</v>
      </c>
      <c r="AW20" s="88" t="n">
        <v>1330</v>
      </c>
      <c r="AX20" s="88" t="n">
        <v>0</v>
      </c>
      <c r="AZ20" s="107" t="n">
        <v>906</v>
      </c>
      <c r="BA20" s="107" t="n">
        <v>944</v>
      </c>
      <c r="BB20" s="107" t="n">
        <v>923</v>
      </c>
      <c r="BC20" s="107" t="n">
        <f aca="false">BA20-AZ20</f>
        <v>38</v>
      </c>
      <c r="BD20" s="107" t="n">
        <f aca="false">AP20</f>
        <v>8811.96465845465</v>
      </c>
      <c r="BE20" s="159" t="n">
        <f aca="false">BB20/24</f>
        <v>38.4583333333333</v>
      </c>
      <c r="BF20" s="160" t="n">
        <v>0</v>
      </c>
      <c r="BG20" s="161" t="n">
        <v>0</v>
      </c>
      <c r="BH20" s="108" t="n">
        <v>28.5</v>
      </c>
      <c r="BI20" s="107" t="n">
        <v>24.7</v>
      </c>
      <c r="BJ20" s="107" t="n">
        <v>21.3</v>
      </c>
      <c r="BK20" s="107" t="n">
        <v>22.4</v>
      </c>
      <c r="BL20" s="107" t="n">
        <v>985.2</v>
      </c>
      <c r="BM20" s="107" t="n">
        <v>50.07</v>
      </c>
      <c r="BN20" s="122" t="n">
        <v>0.9315</v>
      </c>
      <c r="BO20" s="108" t="n">
        <v>92.3</v>
      </c>
      <c r="BP20" s="108" t="n">
        <v>85.8</v>
      </c>
      <c r="BQ20" s="114" t="n">
        <f aca="false">BP20-BO20</f>
        <v>-6.5</v>
      </c>
      <c r="BR20" s="107" t="n">
        <v>12740</v>
      </c>
      <c r="BS20" s="107" t="n">
        <v>12811</v>
      </c>
      <c r="BT20" s="116" t="n">
        <f aca="false">BS20-BR20</f>
        <v>71</v>
      </c>
      <c r="BU20" s="107" t="n">
        <f aca="false">BF20+BG20</f>
        <v>0</v>
      </c>
      <c r="BV20" s="108" t="n">
        <v>0</v>
      </c>
      <c r="BW20" s="108" t="n">
        <v>0</v>
      </c>
      <c r="BY20" s="108" t="n">
        <v>21.03</v>
      </c>
      <c r="BZ20" s="108" t="n">
        <v>7.47</v>
      </c>
    </row>
    <row r="21" customFormat="false" ht="15" hidden="false" customHeight="false" outlineLevel="0" collapsed="false">
      <c r="A21" s="226"/>
      <c r="B21" s="85" t="n">
        <v>42870</v>
      </c>
      <c r="C21" s="86" t="n">
        <v>97.6</v>
      </c>
      <c r="D21" s="214" t="n">
        <v>0.379</v>
      </c>
      <c r="E21" s="88" t="n">
        <v>108</v>
      </c>
      <c r="F21" s="88" t="n">
        <v>87</v>
      </c>
      <c r="G21" s="88" t="n">
        <v>24</v>
      </c>
      <c r="H21" s="88" t="n">
        <v>0</v>
      </c>
      <c r="I21" s="88" t="n">
        <v>24</v>
      </c>
      <c r="J21" s="88" t="n">
        <v>0</v>
      </c>
      <c r="K21" s="90" t="n">
        <v>0</v>
      </c>
      <c r="L21" s="90" t="n">
        <v>0</v>
      </c>
      <c r="M21" s="90" t="n">
        <v>0</v>
      </c>
      <c r="N21" s="90" t="n">
        <v>0</v>
      </c>
      <c r="O21" s="90" t="n">
        <v>12</v>
      </c>
      <c r="P21" s="90" t="n">
        <v>0</v>
      </c>
      <c r="Q21" s="157" t="n">
        <v>3423</v>
      </c>
      <c r="R21" s="91" t="n">
        <v>3122</v>
      </c>
      <c r="S21" s="91" t="n">
        <v>3122</v>
      </c>
      <c r="T21" s="158" t="n">
        <v>3052</v>
      </c>
      <c r="U21" s="92" t="n">
        <v>3162</v>
      </c>
      <c r="V21" s="88" t="n">
        <v>41</v>
      </c>
      <c r="W21" s="88" t="n">
        <v>0</v>
      </c>
      <c r="X21" s="88" t="n">
        <v>42</v>
      </c>
      <c r="Y21" s="88" t="n">
        <v>0</v>
      </c>
      <c r="Z21" s="88" t="n">
        <v>60</v>
      </c>
      <c r="AA21" s="88" t="n">
        <v>0</v>
      </c>
      <c r="AB21" s="93" t="n">
        <f aca="false">U21-T21+AX21</f>
        <v>110</v>
      </c>
      <c r="AC21" s="94" t="n">
        <f aca="false">T21-S21</f>
        <v>-70</v>
      </c>
      <c r="AD21" s="88" t="n">
        <v>140</v>
      </c>
      <c r="AE21" s="95" t="n">
        <f aca="false">IF(AD21&gt;0, U21/(AD21*24),"no data")</f>
        <v>0.941071428571429</v>
      </c>
      <c r="AF21" s="96" t="n">
        <f aca="false">IF(Q21&gt;0,Q21/24,"no data")</f>
        <v>142.625</v>
      </c>
      <c r="AG21" s="95" t="n">
        <f aca="false">IF(T21&gt;0,(T21/Q21),"no data")</f>
        <v>0.89161554192229</v>
      </c>
      <c r="AH21" s="97" t="n">
        <f aca="false">(1440-((V21*W21)+(X21*Y21)+(Z21*AA21))/(V21+X21+Z21))/1440</f>
        <v>1</v>
      </c>
      <c r="AI21" s="98" t="n">
        <f aca="false">IF(T21&gt;0,(1440-((W21*V21+AR21*AS21)+(Y21*X21+AT21*AU21)+(Z21*AA21+AV21*AW21))/(V21+X21+Z21))/1440,"no data")</f>
        <v>0.937062937062937</v>
      </c>
      <c r="AJ21" s="110" t="n">
        <v>8.524</v>
      </c>
      <c r="AK21" s="230" t="n">
        <v>148.06</v>
      </c>
      <c r="AL21" s="101" t="n">
        <f aca="false">AJ21*AK21</f>
        <v>1262.06344</v>
      </c>
      <c r="AM21" s="110" t="n">
        <v>27.055</v>
      </c>
      <c r="AN21" s="88" t="n">
        <v>941</v>
      </c>
      <c r="AO21" s="103" t="n">
        <f aca="false">AM21*AN21</f>
        <v>25458.755</v>
      </c>
      <c r="AP21" s="104" t="n">
        <f aca="false">IF(T21&gt;0,((((AJ21*AK21)+(AM21*AN21))/(T21*1000))*1000000),"no data")</f>
        <v>8755.1829750983</v>
      </c>
      <c r="AQ21" s="101" t="n">
        <f aca="false">R21/24</f>
        <v>130.083333333333</v>
      </c>
      <c r="AR21" s="88" t="n">
        <v>0</v>
      </c>
      <c r="AS21" s="106" t="n">
        <v>0</v>
      </c>
      <c r="AT21" s="106" t="n">
        <v>0</v>
      </c>
      <c r="AU21" s="88" t="n">
        <v>0</v>
      </c>
      <c r="AV21" s="106" t="n">
        <v>18</v>
      </c>
      <c r="AW21" s="88" t="n">
        <v>720</v>
      </c>
      <c r="AX21" s="88" t="n">
        <v>0</v>
      </c>
      <c r="AZ21" s="107" t="n">
        <v>974</v>
      </c>
      <c r="BA21" s="107" t="n">
        <v>1006</v>
      </c>
      <c r="BB21" s="107" t="n">
        <v>1182</v>
      </c>
      <c r="BC21" s="107" t="n">
        <f aca="false">BA21-AZ21</f>
        <v>32</v>
      </c>
      <c r="BD21" s="107" t="n">
        <f aca="false">AP21</f>
        <v>8755.1829750983</v>
      </c>
      <c r="BE21" s="159" t="n">
        <f aca="false">BB21/24</f>
        <v>49.25</v>
      </c>
      <c r="BF21" s="109" t="n">
        <v>1.004</v>
      </c>
      <c r="BG21" s="110" t="n">
        <v>1.004</v>
      </c>
      <c r="BH21" s="111" t="n">
        <v>28.3</v>
      </c>
      <c r="BI21" s="112" t="n">
        <v>26.4</v>
      </c>
      <c r="BJ21" s="112" t="n">
        <v>22.5</v>
      </c>
      <c r="BK21" s="112" t="n">
        <v>23.9</v>
      </c>
      <c r="BL21" s="112" t="n">
        <v>983.88</v>
      </c>
      <c r="BM21" s="111" t="n">
        <v>50.1</v>
      </c>
      <c r="BN21" s="113" t="n">
        <v>0.9298</v>
      </c>
      <c r="BO21" s="108" t="n">
        <v>91.6</v>
      </c>
      <c r="BP21" s="108" t="n">
        <v>85.7</v>
      </c>
      <c r="BQ21" s="114" t="n">
        <f aca="false">BP21-BO21</f>
        <v>-5.89999999999999</v>
      </c>
      <c r="BR21" s="107" t="n">
        <v>12764</v>
      </c>
      <c r="BS21" s="107" t="n">
        <v>12791</v>
      </c>
      <c r="BT21" s="116" t="n">
        <f aca="false">BS21-BR21</f>
        <v>27</v>
      </c>
      <c r="BU21" s="107" t="n">
        <f aca="false">BF21+BG21</f>
        <v>2.008</v>
      </c>
      <c r="BV21" s="108" t="n">
        <v>13</v>
      </c>
      <c r="BW21" s="108" t="n">
        <v>13</v>
      </c>
      <c r="BX21" s="5"/>
      <c r="BY21" s="108" t="n">
        <v>24</v>
      </c>
      <c r="BZ21" s="108" t="n">
        <v>6.47</v>
      </c>
    </row>
    <row r="22" customFormat="false" ht="15" hidden="false" customHeight="false" outlineLevel="0" collapsed="false">
      <c r="A22" s="226"/>
      <c r="B22" s="85" t="n">
        <v>42871</v>
      </c>
      <c r="C22" s="86" t="n">
        <v>93.7</v>
      </c>
      <c r="D22" s="214" t="n">
        <v>0.428</v>
      </c>
      <c r="E22" s="88" t="n">
        <v>105</v>
      </c>
      <c r="F22" s="88" t="n">
        <v>81</v>
      </c>
      <c r="G22" s="88" t="n">
        <v>24</v>
      </c>
      <c r="H22" s="88" t="n">
        <v>0</v>
      </c>
      <c r="I22" s="88" t="n">
        <v>24</v>
      </c>
      <c r="J22" s="88" t="n">
        <v>0</v>
      </c>
      <c r="K22" s="90" t="n">
        <v>0</v>
      </c>
      <c r="L22" s="90" t="n">
        <v>0</v>
      </c>
      <c r="M22" s="90" t="n">
        <v>0</v>
      </c>
      <c r="N22" s="90" t="n">
        <v>0</v>
      </c>
      <c r="O22" s="90" t="n">
        <v>12</v>
      </c>
      <c r="P22" s="90" t="n">
        <v>0</v>
      </c>
      <c r="Q22" s="157" t="n">
        <v>3468</v>
      </c>
      <c r="R22" s="91" t="n">
        <v>3164</v>
      </c>
      <c r="S22" s="91" t="n">
        <v>3164</v>
      </c>
      <c r="T22" s="158" t="n">
        <v>3104</v>
      </c>
      <c r="U22" s="92" t="n">
        <v>3213</v>
      </c>
      <c r="V22" s="88" t="n">
        <v>42</v>
      </c>
      <c r="W22" s="88" t="n">
        <v>0</v>
      </c>
      <c r="X22" s="88" t="n">
        <v>42</v>
      </c>
      <c r="Y22" s="88" t="n">
        <v>0</v>
      </c>
      <c r="Z22" s="88" t="n">
        <v>60</v>
      </c>
      <c r="AA22" s="88" t="n">
        <v>0</v>
      </c>
      <c r="AB22" s="93" t="n">
        <f aca="false">U22-T22+AX22</f>
        <v>109</v>
      </c>
      <c r="AC22" s="94" t="n">
        <f aca="false">T22-S22</f>
        <v>-60</v>
      </c>
      <c r="AD22" s="88" t="n">
        <v>143</v>
      </c>
      <c r="AE22" s="95" t="n">
        <f aca="false">IF(AD22&gt;0, U22/(AD22*24),"no data")</f>
        <v>0.936188811188811</v>
      </c>
      <c r="AF22" s="96" t="n">
        <f aca="false">IF(Q22&gt;0,Q22/24,"no data")</f>
        <v>144.5</v>
      </c>
      <c r="AG22" s="95" t="n">
        <f aca="false">IF(T22&gt;0,(T22/Q22),"no data")</f>
        <v>0.895040369088812</v>
      </c>
      <c r="AH22" s="97" t="n">
        <f aca="false">(1440-((V22*W22)+(X22*Y22)+(Z22*AA22))/(V22+X22+Z22))/1440</f>
        <v>1</v>
      </c>
      <c r="AI22" s="98" t="n">
        <f aca="false">IF(T22&gt;0,(1440-((W22*V22+AR22*AS22)+(Y22*X22+AT22*AU22)+(Z22*AA22+AV22*AW22))/(V22+X22+Z22))/1440,"no data")</f>
        <v>0.944444444444444</v>
      </c>
      <c r="AJ22" s="110" t="n">
        <v>8.469</v>
      </c>
      <c r="AK22" s="230" t="n">
        <v>147.71</v>
      </c>
      <c r="AL22" s="101" t="n">
        <f aca="false">AJ22*AK22</f>
        <v>1250.95599</v>
      </c>
      <c r="AM22" s="110" t="n">
        <v>27.551</v>
      </c>
      <c r="AN22" s="88" t="n">
        <v>942</v>
      </c>
      <c r="AO22" s="103" t="n">
        <f aca="false">AM22*AN22</f>
        <v>25953.042</v>
      </c>
      <c r="AP22" s="104" t="n">
        <f aca="false">IF(T22&gt;0,((((AJ22*AK22)+(AM22*AN22))/(T22*1000))*1000000),"no data")</f>
        <v>8764.17461018041</v>
      </c>
      <c r="AQ22" s="101" t="n">
        <f aca="false">R22/24</f>
        <v>131.833333333333</v>
      </c>
      <c r="AR22" s="88" t="n">
        <v>0</v>
      </c>
      <c r="AS22" s="106" t="n">
        <v>0</v>
      </c>
      <c r="AT22" s="106" t="n">
        <v>0</v>
      </c>
      <c r="AU22" s="88" t="n">
        <v>0</v>
      </c>
      <c r="AV22" s="106" t="n">
        <v>16</v>
      </c>
      <c r="AW22" s="88" t="n">
        <v>720</v>
      </c>
      <c r="AX22" s="88" t="n">
        <v>0</v>
      </c>
      <c r="AZ22" s="107" t="n">
        <v>982</v>
      </c>
      <c r="BA22" s="107" t="n">
        <v>1014</v>
      </c>
      <c r="BB22" s="107" t="n">
        <v>1217</v>
      </c>
      <c r="BC22" s="107" t="n">
        <f aca="false">BA22-AZ22</f>
        <v>32</v>
      </c>
      <c r="BD22" s="107" t="n">
        <f aca="false">AP22</f>
        <v>8764.17461018041</v>
      </c>
      <c r="BE22" s="159" t="n">
        <f aca="false">BB22/24</f>
        <v>50.7083333333333</v>
      </c>
      <c r="BF22" s="109" t="n">
        <v>1.16</v>
      </c>
      <c r="BG22" s="110" t="n">
        <v>1.16</v>
      </c>
      <c r="BH22" s="111" t="n">
        <v>29.3</v>
      </c>
      <c r="BI22" s="112" t="n">
        <v>26.5</v>
      </c>
      <c r="BJ22" s="112" t="n">
        <v>22.5</v>
      </c>
      <c r="BK22" s="112" t="n">
        <v>24.1</v>
      </c>
      <c r="BL22" s="163" t="n">
        <v>983.7</v>
      </c>
      <c r="BM22" s="111" t="n">
        <v>50.14</v>
      </c>
      <c r="BN22" s="113" t="n">
        <v>0.9303</v>
      </c>
      <c r="BO22" s="108" t="n">
        <v>91.6</v>
      </c>
      <c r="BP22" s="108" t="n">
        <v>85.9</v>
      </c>
      <c r="BQ22" s="114" t="n">
        <f aca="false">BP22-BO22</f>
        <v>-5.69999999999999</v>
      </c>
      <c r="BR22" s="107" t="n">
        <v>12719</v>
      </c>
      <c r="BS22" s="107" t="n">
        <v>12675</v>
      </c>
      <c r="BT22" s="116" t="n">
        <f aca="false">BS22-BR22</f>
        <v>-44</v>
      </c>
      <c r="BU22" s="107" t="n">
        <f aca="false">BF22+BG22</f>
        <v>2.32</v>
      </c>
      <c r="BV22" s="108" t="n">
        <v>24</v>
      </c>
      <c r="BW22" s="108" t="n">
        <v>24</v>
      </c>
      <c r="BX22" s="5"/>
      <c r="BY22" s="108" t="n">
        <v>15.2</v>
      </c>
      <c r="BZ22" s="108" t="n">
        <v>6.23</v>
      </c>
    </row>
    <row r="23" customFormat="false" ht="15" hidden="false" customHeight="false" outlineLevel="0" collapsed="false">
      <c r="A23" s="226"/>
      <c r="B23" s="85" t="n">
        <v>42872</v>
      </c>
      <c r="C23" s="86" t="n">
        <v>89.4</v>
      </c>
      <c r="D23" s="214" t="n">
        <v>0.501</v>
      </c>
      <c r="E23" s="88" t="n">
        <v>99</v>
      </c>
      <c r="F23" s="88" t="n">
        <v>78</v>
      </c>
      <c r="G23" s="88" t="n">
        <v>24</v>
      </c>
      <c r="H23" s="88" t="n">
        <v>0</v>
      </c>
      <c r="I23" s="88" t="n">
        <v>24</v>
      </c>
      <c r="J23" s="88" t="n">
        <v>0</v>
      </c>
      <c r="K23" s="90" t="n">
        <v>0</v>
      </c>
      <c r="L23" s="90" t="n">
        <v>0</v>
      </c>
      <c r="M23" s="90" t="n">
        <v>0</v>
      </c>
      <c r="N23" s="90" t="n">
        <v>0</v>
      </c>
      <c r="O23" s="90" t="n">
        <v>12</v>
      </c>
      <c r="P23" s="90" t="n">
        <v>0</v>
      </c>
      <c r="Q23" s="164" t="n">
        <v>3502</v>
      </c>
      <c r="R23" s="91" t="n">
        <v>3194</v>
      </c>
      <c r="S23" s="91" t="n">
        <v>3194</v>
      </c>
      <c r="T23" s="158" t="n">
        <v>3133</v>
      </c>
      <c r="U23" s="92" t="n">
        <v>3241</v>
      </c>
      <c r="V23" s="88" t="n">
        <v>42</v>
      </c>
      <c r="W23" s="88" t="n">
        <v>0</v>
      </c>
      <c r="X23" s="88" t="n">
        <v>42</v>
      </c>
      <c r="Y23" s="88" t="n">
        <v>0</v>
      </c>
      <c r="Z23" s="88" t="n">
        <v>60</v>
      </c>
      <c r="AA23" s="88" t="n">
        <v>0</v>
      </c>
      <c r="AB23" s="93" t="n">
        <f aca="false">U23-T23+AX23</f>
        <v>108</v>
      </c>
      <c r="AC23" s="94" t="n">
        <f aca="false">T23-S23</f>
        <v>-61</v>
      </c>
      <c r="AD23" s="88" t="n">
        <v>141</v>
      </c>
      <c r="AE23" s="95" t="n">
        <f aca="false">IF(AD23&gt;0, U23/(AD23*24),"no data")</f>
        <v>0.95774231678487</v>
      </c>
      <c r="AF23" s="96" t="n">
        <f aca="false">IF(Q23&gt;0,Q23/24,"no data")</f>
        <v>145.916666666667</v>
      </c>
      <c r="AG23" s="95" t="n">
        <f aca="false">IF(T23&gt;0,(T23/Q23),"no data")</f>
        <v>0.894631639063392</v>
      </c>
      <c r="AH23" s="97" t="n">
        <f aca="false">(1440-((V23*W23)+(X23*Y23)+(Z23*AA23))/(V23+X23+Z23))/1440</f>
        <v>1</v>
      </c>
      <c r="AI23" s="98" t="n">
        <f aca="false">IF(T23&gt;0,(1440-((W23*V23+AR23*AS23)+(Y23*X23+AT23*AU23)+(Z23*AA23+AV23*AW23))/(V23+X23+Z23))/1440,"no data")</f>
        <v>0.947916666666667</v>
      </c>
      <c r="AJ23" s="110" t="n">
        <v>8.44</v>
      </c>
      <c r="AK23" s="230" t="n">
        <v>144.97</v>
      </c>
      <c r="AL23" s="101" t="n">
        <f aca="false">AJ23*AK23</f>
        <v>1223.5468</v>
      </c>
      <c r="AM23" s="110" t="n">
        <v>27.782</v>
      </c>
      <c r="AN23" s="88" t="n">
        <v>943</v>
      </c>
      <c r="AO23" s="103" t="n">
        <f aca="false">AM23*AN23</f>
        <v>26198.426</v>
      </c>
      <c r="AP23" s="104" t="n">
        <f aca="false">IF(T23&gt;0,((((AJ23*AK23)+(AM23*AN23))/(T23*1000))*1000000),"no data")</f>
        <v>8752.62457708267</v>
      </c>
      <c r="AQ23" s="101" t="n">
        <f aca="false">R23/24</f>
        <v>133.083333333333</v>
      </c>
      <c r="AR23" s="88" t="n">
        <v>0</v>
      </c>
      <c r="AS23" s="106" t="n">
        <v>0</v>
      </c>
      <c r="AT23" s="106" t="n">
        <v>0</v>
      </c>
      <c r="AU23" s="88" t="n">
        <v>0</v>
      </c>
      <c r="AV23" s="106" t="n">
        <v>15</v>
      </c>
      <c r="AW23" s="88" t="n">
        <v>720</v>
      </c>
      <c r="AX23" s="88" t="n">
        <v>0</v>
      </c>
      <c r="AZ23" s="107" t="n">
        <v>1008</v>
      </c>
      <c r="BA23" s="107" t="n">
        <v>1013</v>
      </c>
      <c r="BB23" s="107" t="n">
        <v>1220</v>
      </c>
      <c r="BC23" s="107" t="n">
        <f aca="false">BA23-AZ23</f>
        <v>5</v>
      </c>
      <c r="BD23" s="107" t="n">
        <f aca="false">AP23</f>
        <v>8752.62457708267</v>
      </c>
      <c r="BE23" s="159" t="n">
        <f aca="false">BB23/24</f>
        <v>50.8333333333333</v>
      </c>
      <c r="BF23" s="109" t="n">
        <v>1.187</v>
      </c>
      <c r="BG23" s="110" t="n">
        <v>1.185</v>
      </c>
      <c r="BH23" s="111" t="n">
        <v>29.3</v>
      </c>
      <c r="BI23" s="112" t="n">
        <v>27.05</v>
      </c>
      <c r="BJ23" s="112" t="n">
        <v>22.51</v>
      </c>
      <c r="BK23" s="112" t="n">
        <v>24.29</v>
      </c>
      <c r="BL23" s="112" t="n">
        <v>985.63</v>
      </c>
      <c r="BM23" s="111" t="n">
        <v>50.14</v>
      </c>
      <c r="BN23" s="113" t="n">
        <v>0.9303</v>
      </c>
      <c r="BO23" s="108" t="n">
        <v>93.95</v>
      </c>
      <c r="BP23" s="108" t="n">
        <v>86.27</v>
      </c>
      <c r="BQ23" s="114" t="n">
        <f aca="false">BP23-BO23</f>
        <v>-7.68000000000001</v>
      </c>
      <c r="BR23" s="107" t="n">
        <v>12630</v>
      </c>
      <c r="BS23" s="107" t="n">
        <v>12622</v>
      </c>
      <c r="BT23" s="116" t="n">
        <f aca="false">BS23-BR23</f>
        <v>-8</v>
      </c>
      <c r="BU23" s="107" t="n">
        <f aca="false">BF23+BG23</f>
        <v>2.372</v>
      </c>
      <c r="BV23" s="108" t="n">
        <v>24</v>
      </c>
      <c r="BW23" s="108" t="n">
        <v>24</v>
      </c>
      <c r="BY23" s="108" t="n">
        <v>24</v>
      </c>
      <c r="BZ23" s="108" t="n">
        <v>7.22</v>
      </c>
    </row>
    <row r="24" customFormat="false" ht="15" hidden="false" customHeight="false" outlineLevel="0" collapsed="false">
      <c r="A24" s="226"/>
      <c r="B24" s="85" t="n">
        <v>42873</v>
      </c>
      <c r="C24" s="86" t="n">
        <v>94.1</v>
      </c>
      <c r="D24" s="214" t="n">
        <v>0.463</v>
      </c>
      <c r="E24" s="89" t="n">
        <v>106</v>
      </c>
      <c r="F24" s="89" t="n">
        <v>82</v>
      </c>
      <c r="G24" s="89" t="n">
        <v>24</v>
      </c>
      <c r="H24" s="89" t="n">
        <v>0</v>
      </c>
      <c r="I24" s="89" t="n">
        <v>24</v>
      </c>
      <c r="J24" s="89" t="n">
        <v>0</v>
      </c>
      <c r="K24" s="89" t="n">
        <v>0</v>
      </c>
      <c r="L24" s="89" t="n">
        <v>0</v>
      </c>
      <c r="M24" s="89" t="n">
        <v>0</v>
      </c>
      <c r="N24" s="89" t="n">
        <v>0</v>
      </c>
      <c r="O24" s="89" t="n">
        <v>12</v>
      </c>
      <c r="P24" s="89" t="n">
        <v>0</v>
      </c>
      <c r="Q24" s="164" t="n">
        <v>3455</v>
      </c>
      <c r="R24" s="91" t="n">
        <v>3153</v>
      </c>
      <c r="S24" s="94" t="n">
        <v>3153</v>
      </c>
      <c r="T24" s="165" t="n">
        <v>3086</v>
      </c>
      <c r="U24" s="165" t="n">
        <v>3194</v>
      </c>
      <c r="V24" s="89" t="n">
        <v>41</v>
      </c>
      <c r="W24" s="89" t="n">
        <v>0</v>
      </c>
      <c r="X24" s="89" t="n">
        <v>41</v>
      </c>
      <c r="Y24" s="89" t="n">
        <v>0</v>
      </c>
      <c r="Z24" s="89" t="n">
        <v>60</v>
      </c>
      <c r="AA24" s="89" t="n">
        <v>0</v>
      </c>
      <c r="AB24" s="93" t="n">
        <f aca="false">U24-T24+AX24</f>
        <v>108</v>
      </c>
      <c r="AC24" s="94" t="n">
        <f aca="false">T24-S24</f>
        <v>-67</v>
      </c>
      <c r="AD24" s="89" t="n">
        <v>143</v>
      </c>
      <c r="AE24" s="95" t="n">
        <f aca="false">IF(AD24&gt;0, U24/(AD24*24),"no data")</f>
        <v>0.930652680652681</v>
      </c>
      <c r="AF24" s="96" t="n">
        <f aca="false">IF(Q24&gt;0,Q24/24,"no data")</f>
        <v>143.958333333333</v>
      </c>
      <c r="AG24" s="95" t="n">
        <f aca="false">IF(T24&gt;0,(T24/Q24),"no data")</f>
        <v>0.893198263386397</v>
      </c>
      <c r="AH24" s="97" t="n">
        <f aca="false">(1440-((V24*W24)+(X24*Y24)+(Z24*AA24))/(V24+X24+Z24))/1440</f>
        <v>1</v>
      </c>
      <c r="AI24" s="98" t="n">
        <f aca="false">IF(T24&gt;0,(1440-((W24*V24+AR24*AS24)+(Y24*X24+AT24*AU24)+(Z24*AA24+AV24*AW24))/(V24+X24+Z24))/1440,"no data")</f>
        <v>0.943661971830986</v>
      </c>
      <c r="AJ24" s="166" t="n">
        <v>8.515</v>
      </c>
      <c r="AK24" s="168" t="n">
        <v>145.27</v>
      </c>
      <c r="AL24" s="101" t="n">
        <f aca="false">AJ24*AK24</f>
        <v>1236.97405</v>
      </c>
      <c r="AM24" s="110" t="n">
        <v>27.375</v>
      </c>
      <c r="AN24" s="89" t="n">
        <v>942</v>
      </c>
      <c r="AO24" s="103" t="n">
        <f aca="false">AM24*AN24</f>
        <v>25787.25</v>
      </c>
      <c r="AP24" s="104" t="n">
        <f aca="false">IF(T24&gt;0,((((AJ24*AK24)+(AM24*AN24))/(T24*1000))*1000000),"no data")</f>
        <v>8757.03954957874</v>
      </c>
      <c r="AQ24" s="168" t="n">
        <f aca="false">R24/24</f>
        <v>131.375</v>
      </c>
      <c r="AR24" s="89" t="n">
        <v>0</v>
      </c>
      <c r="AS24" s="89" t="n">
        <v>0</v>
      </c>
      <c r="AT24" s="89" t="n">
        <v>0</v>
      </c>
      <c r="AU24" s="89" t="n">
        <v>0</v>
      </c>
      <c r="AV24" s="89" t="n">
        <v>16</v>
      </c>
      <c r="AW24" s="89" t="n">
        <v>720</v>
      </c>
      <c r="AX24" s="89" t="n">
        <v>0</v>
      </c>
      <c r="AZ24" s="89" t="n">
        <v>979</v>
      </c>
      <c r="BA24" s="89" t="n">
        <v>1000</v>
      </c>
      <c r="BB24" s="89" t="n">
        <v>1215</v>
      </c>
      <c r="BC24" s="107" t="n">
        <f aca="false">BA24-AZ24</f>
        <v>21</v>
      </c>
      <c r="BD24" s="107" t="n">
        <f aca="false">AP24</f>
        <v>8757.03954957874</v>
      </c>
      <c r="BE24" s="159" t="n">
        <f aca="false">BB24/24</f>
        <v>50.625</v>
      </c>
      <c r="BF24" s="166" t="n">
        <v>1.242</v>
      </c>
      <c r="BG24" s="166" t="n">
        <v>1.215</v>
      </c>
      <c r="BH24" s="167" t="n">
        <v>28.9</v>
      </c>
      <c r="BI24" s="167" t="n">
        <v>26.5</v>
      </c>
      <c r="BJ24" s="167" t="n">
        <v>22.29</v>
      </c>
      <c r="BK24" s="167" t="n">
        <v>24.16</v>
      </c>
      <c r="BL24" s="168" t="n">
        <v>985.21</v>
      </c>
      <c r="BM24" s="168" t="n">
        <v>50.09</v>
      </c>
      <c r="BN24" s="169" t="n">
        <v>0.9304</v>
      </c>
      <c r="BO24" s="108" t="n">
        <v>92.22</v>
      </c>
      <c r="BP24" s="108" t="n">
        <v>86.09</v>
      </c>
      <c r="BQ24" s="114" t="n">
        <f aca="false">BP24-BO24</f>
        <v>-6.13</v>
      </c>
      <c r="BR24" s="115" t="n">
        <v>12743</v>
      </c>
      <c r="BS24" s="115" t="n">
        <v>12701</v>
      </c>
      <c r="BT24" s="116" t="n">
        <f aca="false">BS24-BR24</f>
        <v>-42</v>
      </c>
      <c r="BU24" s="107" t="n">
        <f aca="false">BF24+BG24</f>
        <v>2.457</v>
      </c>
      <c r="BV24" s="168" t="n">
        <v>24</v>
      </c>
      <c r="BW24" s="168" t="n">
        <v>24</v>
      </c>
      <c r="BY24" s="168" t="n">
        <v>14.43</v>
      </c>
      <c r="BZ24" s="168" t="n">
        <v>5.77</v>
      </c>
    </row>
    <row r="25" customFormat="false" ht="15" hidden="false" customHeight="false" outlineLevel="0" collapsed="false">
      <c r="A25" s="226"/>
      <c r="B25" s="85" t="n">
        <v>42874</v>
      </c>
      <c r="C25" s="86" t="n">
        <v>97.5</v>
      </c>
      <c r="D25" s="214" t="n">
        <v>0.389</v>
      </c>
      <c r="E25" s="170" t="n">
        <v>109</v>
      </c>
      <c r="F25" s="170" t="n">
        <v>85</v>
      </c>
      <c r="G25" s="88" t="n">
        <v>24</v>
      </c>
      <c r="H25" s="88" t="n">
        <v>0</v>
      </c>
      <c r="I25" s="88" t="n">
        <v>24</v>
      </c>
      <c r="J25" s="88" t="n">
        <v>0</v>
      </c>
      <c r="K25" s="90" t="n">
        <v>0</v>
      </c>
      <c r="L25" s="90" t="n">
        <v>0</v>
      </c>
      <c r="M25" s="90" t="n">
        <v>0</v>
      </c>
      <c r="N25" s="90" t="n">
        <v>0</v>
      </c>
      <c r="O25" s="90" t="n">
        <v>12</v>
      </c>
      <c r="P25" s="90" t="n">
        <v>0</v>
      </c>
      <c r="Q25" s="164" t="n">
        <v>3420</v>
      </c>
      <c r="R25" s="91" t="n">
        <v>3153</v>
      </c>
      <c r="S25" s="171" t="n">
        <v>3153</v>
      </c>
      <c r="T25" s="92" t="n">
        <v>3085</v>
      </c>
      <c r="U25" s="92" t="n">
        <v>3191</v>
      </c>
      <c r="V25" s="88" t="n">
        <v>40</v>
      </c>
      <c r="W25" s="88" t="n">
        <v>0</v>
      </c>
      <c r="X25" s="88" t="n">
        <v>42</v>
      </c>
      <c r="Y25" s="88" t="n">
        <v>0</v>
      </c>
      <c r="Z25" s="88" t="n">
        <v>60</v>
      </c>
      <c r="AA25" s="88" t="n">
        <v>0</v>
      </c>
      <c r="AB25" s="93" t="n">
        <f aca="false">U25-T25+AX25</f>
        <v>106</v>
      </c>
      <c r="AC25" s="94" t="n">
        <f aca="false">T25-S25</f>
        <v>-68</v>
      </c>
      <c r="AD25" s="89" t="n">
        <v>141</v>
      </c>
      <c r="AE25" s="95" t="n">
        <f aca="false">IF(AD25&gt;0, U25/(AD25*24),"no data")</f>
        <v>0.942966903073286</v>
      </c>
      <c r="AF25" s="96" t="n">
        <f aca="false">IF(Q25&gt;0,Q25/24,"no data")</f>
        <v>142.5</v>
      </c>
      <c r="AG25" s="95" t="n">
        <f aca="false">IF(T25&gt;0,(T25/Q25),"no data")</f>
        <v>0.902046783625731</v>
      </c>
      <c r="AH25" s="97" t="n">
        <f aca="false">(1440-((V25*W25)+(X25*Y25)+(Z25*AA25))/(V25+X25+Z25))/1440</f>
        <v>1</v>
      </c>
      <c r="AI25" s="98" t="n">
        <f aca="false">IF(T25&gt;0,(1440-((W25*V25+AR25*AS25)+(Y25*X25+AT25*AU25)+(Z25*AA25+AV25*AW25))/(V25+X25+Z25))/1440,"no data")</f>
        <v>0.943661971830986</v>
      </c>
      <c r="AJ25" s="110" t="n">
        <v>8.513</v>
      </c>
      <c r="AK25" s="230" t="n">
        <v>147.12</v>
      </c>
      <c r="AL25" s="101" t="n">
        <f aca="false">AJ25*AK25</f>
        <v>1252.43256</v>
      </c>
      <c r="AM25" s="110" t="n">
        <v>27.285</v>
      </c>
      <c r="AN25" s="88" t="n">
        <v>945</v>
      </c>
      <c r="AO25" s="103" t="n">
        <f aca="false">AM25*AN25</f>
        <v>25784.325</v>
      </c>
      <c r="AP25" s="104" t="n">
        <f aca="false">IF(T25&gt;0,((((AJ25*AK25)+(AM25*AN25))/(T25*1000))*1000000),"no data")</f>
        <v>8763.94086223663</v>
      </c>
      <c r="AQ25" s="101" t="n">
        <f aca="false">R25/24</f>
        <v>131.375</v>
      </c>
      <c r="AR25" s="88" t="n">
        <v>0</v>
      </c>
      <c r="AS25" s="106" t="n">
        <v>0</v>
      </c>
      <c r="AT25" s="106" t="n">
        <v>0</v>
      </c>
      <c r="AU25" s="88" t="n">
        <v>0</v>
      </c>
      <c r="AV25" s="106" t="n">
        <v>16</v>
      </c>
      <c r="AW25" s="88" t="n">
        <v>720</v>
      </c>
      <c r="AX25" s="88" t="n">
        <v>0</v>
      </c>
      <c r="AZ25" s="107" t="n">
        <v>968</v>
      </c>
      <c r="BA25" s="107" t="n">
        <v>996</v>
      </c>
      <c r="BB25" s="107" t="n">
        <v>1227</v>
      </c>
      <c r="BC25" s="107" t="n">
        <f aca="false">BA25-AZ25</f>
        <v>28</v>
      </c>
      <c r="BD25" s="107" t="n">
        <f aca="false">AP25</f>
        <v>8763.94086223663</v>
      </c>
      <c r="BE25" s="159" t="n">
        <f aca="false">BB25/24</f>
        <v>51.125</v>
      </c>
      <c r="BF25" s="109" t="n">
        <v>1.284</v>
      </c>
      <c r="BG25" s="110" t="n">
        <v>1.234</v>
      </c>
      <c r="BH25" s="111" t="n">
        <v>28.05</v>
      </c>
      <c r="BI25" s="112" t="n">
        <v>26.23</v>
      </c>
      <c r="BJ25" s="112" t="n">
        <v>22.15</v>
      </c>
      <c r="BK25" s="112" t="n">
        <v>24.12</v>
      </c>
      <c r="BL25" s="112" t="n">
        <v>984.17</v>
      </c>
      <c r="BM25" s="111" t="n">
        <v>50.1</v>
      </c>
      <c r="BN25" s="113" t="n">
        <v>0.9299</v>
      </c>
      <c r="BO25" s="108" t="n">
        <v>91.06</v>
      </c>
      <c r="BP25" s="108" t="n">
        <v>85.83</v>
      </c>
      <c r="BQ25" s="114" t="n">
        <f aca="false">BP25-BO25</f>
        <v>-5.23</v>
      </c>
      <c r="BR25" s="115" t="n">
        <v>12749</v>
      </c>
      <c r="BS25" s="115" t="n">
        <v>12651</v>
      </c>
      <c r="BT25" s="116" t="n">
        <f aca="false">BS25-BR25</f>
        <v>-98</v>
      </c>
      <c r="BU25" s="107" t="n">
        <f aca="false">BF25+BG25</f>
        <v>2.518</v>
      </c>
      <c r="BV25" s="108" t="n">
        <v>24</v>
      </c>
      <c r="BW25" s="108" t="n">
        <v>24</v>
      </c>
      <c r="BY25" s="108" t="n">
        <v>11.83</v>
      </c>
      <c r="BZ25" s="108" t="n">
        <v>5.5</v>
      </c>
    </row>
    <row r="26" customFormat="false" ht="15" hidden="false" customHeight="false" outlineLevel="0" collapsed="false">
      <c r="A26" s="226"/>
      <c r="B26" s="85" t="n">
        <v>42875</v>
      </c>
      <c r="C26" s="86" t="n">
        <v>95.98</v>
      </c>
      <c r="D26" s="214" t="n">
        <v>0.3941</v>
      </c>
      <c r="E26" s="89" t="n">
        <v>106</v>
      </c>
      <c r="F26" s="89" t="n">
        <v>84</v>
      </c>
      <c r="G26" s="88" t="n">
        <v>24</v>
      </c>
      <c r="H26" s="88" t="n">
        <v>0</v>
      </c>
      <c r="I26" s="88" t="n">
        <v>24</v>
      </c>
      <c r="J26" s="88" t="n">
        <v>0</v>
      </c>
      <c r="K26" s="90" t="n">
        <v>0</v>
      </c>
      <c r="L26" s="90" t="n">
        <v>0</v>
      </c>
      <c r="M26" s="90" t="n">
        <v>0</v>
      </c>
      <c r="N26" s="90" t="n">
        <v>0</v>
      </c>
      <c r="O26" s="90" t="n">
        <v>12</v>
      </c>
      <c r="P26" s="90" t="n">
        <v>0</v>
      </c>
      <c r="Q26" s="164" t="n">
        <v>3437</v>
      </c>
      <c r="R26" s="91" t="n">
        <v>3163</v>
      </c>
      <c r="S26" s="91" t="n">
        <v>3163</v>
      </c>
      <c r="T26" s="92" t="n">
        <v>3098</v>
      </c>
      <c r="U26" s="92" t="n">
        <v>3208</v>
      </c>
      <c r="V26" s="88" t="n">
        <v>41</v>
      </c>
      <c r="W26" s="89" t="n">
        <v>0</v>
      </c>
      <c r="X26" s="89" t="n">
        <v>42</v>
      </c>
      <c r="Y26" s="89" t="n">
        <v>0</v>
      </c>
      <c r="Z26" s="89" t="n">
        <v>60</v>
      </c>
      <c r="AA26" s="89" t="n">
        <v>0</v>
      </c>
      <c r="AB26" s="93" t="n">
        <f aca="false">U26-T26+AX26</f>
        <v>110</v>
      </c>
      <c r="AC26" s="94" t="n">
        <f aca="false">T26-S26</f>
        <v>-65</v>
      </c>
      <c r="AD26" s="89" t="n">
        <v>142</v>
      </c>
      <c r="AE26" s="95" t="n">
        <f aca="false">IF(AD26&gt;0, U26/(AD26*24),"no data")</f>
        <v>0.94131455399061</v>
      </c>
      <c r="AF26" s="96" t="n">
        <f aca="false">IF(Q26&gt;0,Q26/24,"no data")</f>
        <v>143.208333333333</v>
      </c>
      <c r="AG26" s="95" t="n">
        <f aca="false">IF(T26&gt;0,(T26/Q26),"no data")</f>
        <v>0.901367471632237</v>
      </c>
      <c r="AH26" s="97" t="n">
        <f aca="false">(1440-((V26*W26)+(X26*Y26)+(Z26*AA26))/(V26+X26+Z26))/1440</f>
        <v>1</v>
      </c>
      <c r="AI26" s="98" t="n">
        <f aca="false">IF(T26&gt;0,(1440-((W26*V26+AR26*AS26)+(Y26*X26+AT26*AU26)+(Z26*AA26+AV26*AW26))/(V26+X26+Z26))/1440,"no data")</f>
        <v>0.944055944055944</v>
      </c>
      <c r="AJ26" s="110" t="n">
        <v>8.557</v>
      </c>
      <c r="AK26" s="230" t="n">
        <v>148.35</v>
      </c>
      <c r="AL26" s="101" t="n">
        <f aca="false">AJ26*AK26</f>
        <v>1269.43095</v>
      </c>
      <c r="AM26" s="110" t="n">
        <v>27.398</v>
      </c>
      <c r="AN26" s="88" t="n">
        <v>944</v>
      </c>
      <c r="AO26" s="103" t="n">
        <f aca="false">AM26*AN26</f>
        <v>25863.712</v>
      </c>
      <c r="AP26" s="104" t="n">
        <f aca="false">IF(T26&gt;0,((((AJ26*AK26)+(AM26*AN26))/(T26*1000))*1000000),"no data")</f>
        <v>8758.27725952227</v>
      </c>
      <c r="AQ26" s="101" t="n">
        <f aca="false">R26/24</f>
        <v>131.791666666667</v>
      </c>
      <c r="AR26" s="88" t="n">
        <v>0</v>
      </c>
      <c r="AS26" s="106" t="n">
        <v>0</v>
      </c>
      <c r="AT26" s="106" t="n">
        <v>0</v>
      </c>
      <c r="AU26" s="88" t="n">
        <v>0</v>
      </c>
      <c r="AV26" s="106" t="n">
        <v>16</v>
      </c>
      <c r="AW26" s="88" t="n">
        <v>720</v>
      </c>
      <c r="AX26" s="88" t="n">
        <v>0</v>
      </c>
      <c r="AZ26" s="107" t="n">
        <v>979</v>
      </c>
      <c r="BA26" s="107" t="n">
        <v>1006</v>
      </c>
      <c r="BB26" s="107" t="n">
        <v>1223</v>
      </c>
      <c r="BC26" s="107" t="n">
        <f aca="false">BA26-AZ26</f>
        <v>27</v>
      </c>
      <c r="BD26" s="107" t="n">
        <f aca="false">AP26</f>
        <v>8758.27725952227</v>
      </c>
      <c r="BE26" s="159" t="n">
        <f aca="false">BB26/24</f>
        <v>50.9583333333333</v>
      </c>
      <c r="BF26" s="109" t="n">
        <v>1.227</v>
      </c>
      <c r="BG26" s="110" t="n">
        <v>1.181</v>
      </c>
      <c r="BH26" s="111" t="n">
        <v>28.41</v>
      </c>
      <c r="BI26" s="112" t="n">
        <v>26.48</v>
      </c>
      <c r="BJ26" s="112" t="n">
        <v>22.37</v>
      </c>
      <c r="BK26" s="112" t="n">
        <v>24.06</v>
      </c>
      <c r="BL26" s="112" t="n">
        <v>983.42</v>
      </c>
      <c r="BM26" s="111" t="n">
        <v>50.11</v>
      </c>
      <c r="BN26" s="113" t="n">
        <v>0.9301</v>
      </c>
      <c r="BO26" s="108" t="n">
        <v>91.9</v>
      </c>
      <c r="BP26" s="108" t="n">
        <v>85.86</v>
      </c>
      <c r="BQ26" s="114" t="n">
        <f aca="false">BP26-BO26</f>
        <v>-6.04000000000001</v>
      </c>
      <c r="BR26" s="115" t="n">
        <v>12721</v>
      </c>
      <c r="BS26" s="115" t="n">
        <v>12644</v>
      </c>
      <c r="BT26" s="116" t="n">
        <f aca="false">BS26-BR26</f>
        <v>-77</v>
      </c>
      <c r="BU26" s="107" t="n">
        <f aca="false">BF26+BG26</f>
        <v>2.408</v>
      </c>
      <c r="BV26" s="108" t="n">
        <v>23.1</v>
      </c>
      <c r="BW26" s="108" t="n">
        <v>23.116</v>
      </c>
      <c r="BY26" s="108" t="n">
        <v>24</v>
      </c>
      <c r="BZ26" s="108" t="n">
        <v>6.78</v>
      </c>
    </row>
    <row r="27" customFormat="false" ht="15" hidden="false" customHeight="false" outlineLevel="0" collapsed="false">
      <c r="A27" s="226" t="s">
        <v>107</v>
      </c>
      <c r="B27" s="85" t="n">
        <v>42876</v>
      </c>
      <c r="C27" s="125" t="n">
        <v>88.92</v>
      </c>
      <c r="D27" s="126" t="n">
        <v>0.4469</v>
      </c>
      <c r="E27" s="128" t="n">
        <v>97</v>
      </c>
      <c r="F27" s="128" t="n">
        <v>82</v>
      </c>
      <c r="G27" s="128" t="n">
        <v>24</v>
      </c>
      <c r="H27" s="128" t="n">
        <v>0</v>
      </c>
      <c r="I27" s="128" t="n">
        <v>24</v>
      </c>
      <c r="J27" s="128" t="n">
        <v>0</v>
      </c>
      <c r="K27" s="172" t="n">
        <v>0</v>
      </c>
      <c r="L27" s="172" t="n">
        <v>0</v>
      </c>
      <c r="M27" s="172" t="n">
        <v>0</v>
      </c>
      <c r="N27" s="172" t="n">
        <v>0</v>
      </c>
      <c r="O27" s="172" t="n">
        <v>0</v>
      </c>
      <c r="P27" s="172" t="n">
        <v>0</v>
      </c>
      <c r="Q27" s="173" t="n">
        <v>3514</v>
      </c>
      <c r="R27" s="131" t="n">
        <v>3021</v>
      </c>
      <c r="S27" s="131" t="n">
        <v>3021</v>
      </c>
      <c r="T27" s="132" t="n">
        <v>2954</v>
      </c>
      <c r="U27" s="132" t="n">
        <v>3052</v>
      </c>
      <c r="V27" s="128" t="n">
        <v>42</v>
      </c>
      <c r="W27" s="128" t="n">
        <v>0</v>
      </c>
      <c r="X27" s="128" t="n">
        <v>43</v>
      </c>
      <c r="Y27" s="128" t="n">
        <v>0</v>
      </c>
      <c r="Z27" s="128" t="n">
        <v>60</v>
      </c>
      <c r="AA27" s="128" t="n">
        <v>0</v>
      </c>
      <c r="AB27" s="133" t="n">
        <f aca="false">U27-T27+AX27</f>
        <v>98</v>
      </c>
      <c r="AC27" s="134" t="n">
        <f aca="false">T27-S27</f>
        <v>-67</v>
      </c>
      <c r="AD27" s="128" t="n">
        <v>130</v>
      </c>
      <c r="AE27" s="135" t="n">
        <f aca="false">IF(AD27&gt;0, U27/(AD27*24),"no data")</f>
        <v>0.978205128205128</v>
      </c>
      <c r="AF27" s="136" t="n">
        <f aca="false">IF(Q27&gt;0,Q27/24,"no data")</f>
        <v>146.416666666667</v>
      </c>
      <c r="AG27" s="135" t="n">
        <f aca="false">IF(T27&gt;0,(T27/Q27),"no data")</f>
        <v>0.840637450199203</v>
      </c>
      <c r="AH27" s="137" t="n">
        <f aca="false">(1440-((V27*W27)+(X27*Y27)+(Z27*AA27))/(V27+X27+Z27))/1440</f>
        <v>1</v>
      </c>
      <c r="AI27" s="138" t="n">
        <f aca="false">IF(T27&gt;0,(1440-((W27*V27+AR27*AS27)+(Y27*X27+AT27*AU27)+(Z27*AA27+AV27*AW27))/(V27+X27+Z27))/1440,"no data")</f>
        <v>0.875862068965517</v>
      </c>
      <c r="AJ27" s="175" t="n">
        <v>8.58</v>
      </c>
      <c r="AK27" s="227" t="n">
        <v>147.85</v>
      </c>
      <c r="AL27" s="154" t="n">
        <f aca="false">AJ27*AK27</f>
        <v>1268.553</v>
      </c>
      <c r="AM27" s="110" t="n">
        <v>25.661</v>
      </c>
      <c r="AN27" s="127" t="n">
        <v>943</v>
      </c>
      <c r="AO27" s="140" t="n">
        <f aca="false">AM27*AN27</f>
        <v>24198.323</v>
      </c>
      <c r="AP27" s="141" t="n">
        <f aca="false">IF(T27&gt;0,((((AJ27*AK27)+(AM27*AN27))/(T27*1000))*1000000),"no data")</f>
        <v>8621.14962762356</v>
      </c>
      <c r="AQ27" s="154" t="n">
        <f aca="false">R27/24</f>
        <v>125.875</v>
      </c>
      <c r="AR27" s="127" t="n">
        <v>0</v>
      </c>
      <c r="AS27" s="144" t="n">
        <v>0</v>
      </c>
      <c r="AT27" s="144" t="n">
        <v>0</v>
      </c>
      <c r="AU27" s="127" t="n">
        <v>0</v>
      </c>
      <c r="AV27" s="144" t="n">
        <v>18</v>
      </c>
      <c r="AW27" s="127" t="n">
        <v>1440</v>
      </c>
      <c r="AX27" s="127" t="n">
        <v>0</v>
      </c>
      <c r="AZ27" s="145" t="n">
        <v>1013</v>
      </c>
      <c r="BA27" s="145" t="n">
        <v>1022</v>
      </c>
      <c r="BB27" s="145" t="n">
        <v>1017</v>
      </c>
      <c r="BC27" s="145" t="n">
        <f aca="false">BA27-AZ27</f>
        <v>9</v>
      </c>
      <c r="BD27" s="145" t="n">
        <f aca="false">AP27</f>
        <v>8621.14962762356</v>
      </c>
      <c r="BE27" s="147" t="n">
        <f aca="false">BB27/24</f>
        <v>42.375</v>
      </c>
      <c r="BF27" s="174" t="n">
        <v>0</v>
      </c>
      <c r="BG27" s="175" t="n">
        <v>0</v>
      </c>
      <c r="BH27" s="176" t="n">
        <v>29.31</v>
      </c>
      <c r="BI27" s="177" t="n">
        <v>27.14</v>
      </c>
      <c r="BJ27" s="177" t="n">
        <v>22.61</v>
      </c>
      <c r="BK27" s="177" t="n">
        <v>24.32</v>
      </c>
      <c r="BL27" s="177" t="n">
        <v>985.3</v>
      </c>
      <c r="BM27" s="177" t="n">
        <v>50.15</v>
      </c>
      <c r="BN27" s="178" t="n">
        <v>0.9302</v>
      </c>
      <c r="BO27" s="177" t="n">
        <v>93.11</v>
      </c>
      <c r="BP27" s="177" t="n">
        <v>86.25</v>
      </c>
      <c r="BQ27" s="114" t="n">
        <f aca="false">BP27-BO27</f>
        <v>-6.86</v>
      </c>
      <c r="BR27" s="177" t="n">
        <v>12607</v>
      </c>
      <c r="BS27" s="177" t="n">
        <v>12566</v>
      </c>
      <c r="BT27" s="116" t="n">
        <f aca="false">BS27-BR27</f>
        <v>-41</v>
      </c>
      <c r="BU27" s="145" t="n">
        <f aca="false">BF27+BG27</f>
        <v>0</v>
      </c>
      <c r="BV27" s="147" t="n">
        <v>0</v>
      </c>
      <c r="BW27" s="147" t="n">
        <v>0</v>
      </c>
      <c r="BY27" s="147" t="n">
        <v>24</v>
      </c>
      <c r="BZ27" s="147" t="n">
        <v>6.51</v>
      </c>
    </row>
    <row r="28" customFormat="false" ht="15" hidden="false" customHeight="false" outlineLevel="0" collapsed="false">
      <c r="A28" s="226"/>
      <c r="B28" s="85" t="n">
        <v>42877</v>
      </c>
      <c r="C28" s="125" t="n">
        <v>89.89</v>
      </c>
      <c r="D28" s="126" t="n">
        <v>0.4672</v>
      </c>
      <c r="E28" s="128" t="n">
        <v>101</v>
      </c>
      <c r="F28" s="128" t="n">
        <v>77</v>
      </c>
      <c r="G28" s="128" t="n">
        <v>24</v>
      </c>
      <c r="H28" s="128" t="n">
        <v>0</v>
      </c>
      <c r="I28" s="128" t="n">
        <v>24</v>
      </c>
      <c r="J28" s="128" t="n">
        <v>0</v>
      </c>
      <c r="K28" s="172" t="n">
        <v>0</v>
      </c>
      <c r="L28" s="172" t="n">
        <v>0</v>
      </c>
      <c r="M28" s="172" t="n">
        <v>0</v>
      </c>
      <c r="N28" s="172" t="n">
        <v>0</v>
      </c>
      <c r="O28" s="172" t="n">
        <v>0</v>
      </c>
      <c r="P28" s="172" t="n">
        <v>0</v>
      </c>
      <c r="Q28" s="173" t="n">
        <v>3495</v>
      </c>
      <c r="R28" s="131" t="n">
        <v>3013</v>
      </c>
      <c r="S28" s="131" t="n">
        <v>3013</v>
      </c>
      <c r="T28" s="132" t="n">
        <v>2946</v>
      </c>
      <c r="U28" s="132" t="n">
        <v>3046</v>
      </c>
      <c r="V28" s="128" t="n">
        <v>42</v>
      </c>
      <c r="W28" s="128" t="n">
        <v>0</v>
      </c>
      <c r="X28" s="128" t="n">
        <v>43</v>
      </c>
      <c r="Y28" s="128" t="n">
        <v>0</v>
      </c>
      <c r="Z28" s="128" t="n">
        <v>60</v>
      </c>
      <c r="AA28" s="128" t="n">
        <v>0</v>
      </c>
      <c r="AB28" s="133" t="n">
        <f aca="false">U28-T28+AX28</f>
        <v>100</v>
      </c>
      <c r="AC28" s="134" t="n">
        <f aca="false">T28-S28</f>
        <v>-67</v>
      </c>
      <c r="AD28" s="128" t="n">
        <v>131</v>
      </c>
      <c r="AE28" s="135" t="n">
        <f aca="false">IF(AD28&gt;0, U28/(AD28*24),"no data")</f>
        <v>0.96882951653944</v>
      </c>
      <c r="AF28" s="136" t="n">
        <f aca="false">IF(Q28&gt;0,Q28/24,"no data")</f>
        <v>145.625</v>
      </c>
      <c r="AG28" s="135" t="n">
        <f aca="false">IF(T28&gt;0,(T28/Q28),"no data")</f>
        <v>0.842918454935622</v>
      </c>
      <c r="AH28" s="137" t="n">
        <f aca="false">(1440-((V28*W28)+(X28*Y28)+(Z28*AA28))/(V28+X28+Z28))/1440</f>
        <v>1</v>
      </c>
      <c r="AI28" s="138" t="n">
        <f aca="false">IF(T28&gt;0,(1440-((W28*V28+AR28*AS28)+(Y28*X28+AT28*AU28)+(Z28*AA28+AV28*AW28))/(V28+X28+Z28))/1440,"no data")</f>
        <v>0.882758620689655</v>
      </c>
      <c r="AJ28" s="175" t="n">
        <v>8.615</v>
      </c>
      <c r="AK28" s="154" t="n">
        <v>149.46</v>
      </c>
      <c r="AL28" s="154" t="n">
        <f aca="false">AJ28*AK28</f>
        <v>1287.5979</v>
      </c>
      <c r="AM28" s="110" t="n">
        <v>25.541</v>
      </c>
      <c r="AN28" s="127" t="n">
        <v>943</v>
      </c>
      <c r="AO28" s="140" t="n">
        <f aca="false">AM28*AN28</f>
        <v>24085.163</v>
      </c>
      <c r="AP28" s="141" t="n">
        <f aca="false">IF(T28&gt;0,((((AJ28*AK28)+(AM28*AN28))/(T28*1000))*1000000),"no data")</f>
        <v>8612.61401900882</v>
      </c>
      <c r="AQ28" s="154" t="n">
        <f aca="false">R28/24</f>
        <v>125.541666666667</v>
      </c>
      <c r="AR28" s="127" t="n">
        <v>0</v>
      </c>
      <c r="AS28" s="144" t="n">
        <v>0</v>
      </c>
      <c r="AT28" s="127" t="n">
        <v>0</v>
      </c>
      <c r="AU28" s="127" t="n">
        <v>0</v>
      </c>
      <c r="AV28" s="144" t="n">
        <v>17</v>
      </c>
      <c r="AW28" s="127" t="n">
        <v>1440</v>
      </c>
      <c r="AX28" s="127" t="n">
        <v>0</v>
      </c>
      <c r="AZ28" s="145" t="n">
        <v>1008</v>
      </c>
      <c r="BA28" s="145" t="n">
        <v>1019</v>
      </c>
      <c r="BB28" s="145" t="n">
        <v>1019</v>
      </c>
      <c r="BC28" s="145" t="n">
        <f aca="false">BA28-AZ28</f>
        <v>11</v>
      </c>
      <c r="BD28" s="145" t="n">
        <f aca="false">AP28</f>
        <v>8612.61401900882</v>
      </c>
      <c r="BE28" s="147" t="n">
        <f aca="false">BB28/24</f>
        <v>42.4583333333333</v>
      </c>
      <c r="BF28" s="174" t="n">
        <v>0</v>
      </c>
      <c r="BG28" s="175" t="n">
        <v>0</v>
      </c>
      <c r="BH28" s="176" t="n">
        <v>29.37</v>
      </c>
      <c r="BI28" s="177" t="n">
        <v>27.07</v>
      </c>
      <c r="BJ28" s="177" t="n">
        <v>22.64</v>
      </c>
      <c r="BK28" s="177" t="n">
        <v>24.21</v>
      </c>
      <c r="BL28" s="179" t="n">
        <v>987.96</v>
      </c>
      <c r="BM28" s="177" t="n">
        <v>50.12</v>
      </c>
      <c r="BN28" s="178" t="n">
        <v>0.9295</v>
      </c>
      <c r="BO28" s="177" t="n">
        <v>93.09</v>
      </c>
      <c r="BP28" s="177" t="n">
        <v>86.1</v>
      </c>
      <c r="BQ28" s="114" t="n">
        <f aca="false">BP28-BO28</f>
        <v>-6.99000000000001</v>
      </c>
      <c r="BR28" s="177" t="n">
        <v>12632</v>
      </c>
      <c r="BS28" s="177" t="n">
        <v>12599</v>
      </c>
      <c r="BT28" s="116" t="n">
        <f aca="false">BS28-BR28</f>
        <v>-33</v>
      </c>
      <c r="BU28" s="145" t="n">
        <f aca="false">BF28+BG28</f>
        <v>0</v>
      </c>
      <c r="BV28" s="147" t="n">
        <v>0</v>
      </c>
      <c r="BW28" s="147" t="n">
        <v>0</v>
      </c>
      <c r="BY28" s="147" t="n">
        <v>23.32</v>
      </c>
      <c r="BZ28" s="147" t="n">
        <v>7.43</v>
      </c>
    </row>
    <row r="29" customFormat="false" ht="15" hidden="false" customHeight="false" outlineLevel="0" collapsed="false">
      <c r="A29" s="226"/>
      <c r="B29" s="85" t="n">
        <v>42878</v>
      </c>
      <c r="C29" s="125" t="n">
        <v>95.3</v>
      </c>
      <c r="D29" s="126" t="n">
        <v>0.427</v>
      </c>
      <c r="E29" s="128" t="n">
        <v>105</v>
      </c>
      <c r="F29" s="128" t="n">
        <v>83</v>
      </c>
      <c r="G29" s="128" t="n">
        <v>24</v>
      </c>
      <c r="H29" s="128" t="n">
        <v>0</v>
      </c>
      <c r="I29" s="128" t="n">
        <v>24</v>
      </c>
      <c r="J29" s="128" t="n">
        <v>0</v>
      </c>
      <c r="K29" s="172" t="n">
        <v>0</v>
      </c>
      <c r="L29" s="172" t="n">
        <v>0</v>
      </c>
      <c r="M29" s="172" t="n">
        <v>0</v>
      </c>
      <c r="N29" s="172" t="n">
        <v>0</v>
      </c>
      <c r="O29" s="172" t="n">
        <v>0</v>
      </c>
      <c r="P29" s="172" t="n">
        <v>0</v>
      </c>
      <c r="Q29" s="173" t="n">
        <v>3447</v>
      </c>
      <c r="R29" s="131" t="n">
        <v>2963</v>
      </c>
      <c r="S29" s="131" t="n">
        <v>2963</v>
      </c>
      <c r="T29" s="132" t="n">
        <v>2895</v>
      </c>
      <c r="U29" s="132" t="n">
        <v>2994</v>
      </c>
      <c r="V29" s="128" t="n">
        <v>41</v>
      </c>
      <c r="W29" s="128" t="n">
        <v>0</v>
      </c>
      <c r="X29" s="128" t="n">
        <v>42</v>
      </c>
      <c r="Y29" s="128" t="n">
        <v>0</v>
      </c>
      <c r="Z29" s="128" t="n">
        <v>60</v>
      </c>
      <c r="AA29" s="128" t="n">
        <v>0</v>
      </c>
      <c r="AB29" s="133" t="n">
        <f aca="false">U29-T29+AX29</f>
        <v>99</v>
      </c>
      <c r="AC29" s="134" t="n">
        <f aca="false">T29-S29</f>
        <v>-68</v>
      </c>
      <c r="AD29" s="128" t="n">
        <v>129</v>
      </c>
      <c r="AE29" s="135" t="n">
        <f aca="false">IF(AD29&gt;0, U29/(AD29*24),"no data")</f>
        <v>0.967054263565892</v>
      </c>
      <c r="AF29" s="136" t="n">
        <f aca="false">IF(Q29&gt;0,Q29/24,"no data")</f>
        <v>143.625</v>
      </c>
      <c r="AG29" s="135" t="n">
        <f aca="false">IF(T29&gt;0,(T29/Q29),"no data")</f>
        <v>0.839860748476936</v>
      </c>
      <c r="AH29" s="137" t="n">
        <f aca="false">(1440-((V29*W29)+(X29*Y29)+(Z29*AA29))/(V29+X29+Z29))/1440</f>
        <v>1</v>
      </c>
      <c r="AI29" s="138" t="n">
        <f aca="false">IF(T29&gt;0,(1440-((W29*V29+AR29*AS29)+(Y29*X29+AT29*AU29)+(Z29*AA29+AV29*AW29))/(V29+X29+Z29))/1440,"no data")</f>
        <v>0.874125874125874</v>
      </c>
      <c r="AJ29" s="175" t="n">
        <v>8.54</v>
      </c>
      <c r="AK29" s="154" t="n">
        <v>146.35</v>
      </c>
      <c r="AL29" s="154" t="n">
        <f aca="false">AJ29*AK29</f>
        <v>1249.829</v>
      </c>
      <c r="AM29" s="110" t="n">
        <v>25.108</v>
      </c>
      <c r="AN29" s="127" t="n">
        <v>943</v>
      </c>
      <c r="AO29" s="140" t="n">
        <f aca="false">AM29*AN29</f>
        <v>23676.844</v>
      </c>
      <c r="AP29" s="141" t="n">
        <f aca="false">IF(T29&gt;0,((((AJ29*AK29)+(AM29*AN29))/(T29*1000))*1000000),"no data")</f>
        <v>8610.24974093264</v>
      </c>
      <c r="AQ29" s="154" t="n">
        <f aca="false">R29/24</f>
        <v>123.458333333333</v>
      </c>
      <c r="AR29" s="127" t="n">
        <v>0</v>
      </c>
      <c r="AS29" s="144" t="n">
        <v>0</v>
      </c>
      <c r="AT29" s="144" t="n">
        <v>0</v>
      </c>
      <c r="AU29" s="127" t="n">
        <v>0</v>
      </c>
      <c r="AV29" s="144" t="n">
        <v>18</v>
      </c>
      <c r="AW29" s="127" t="n">
        <v>1440</v>
      </c>
      <c r="AX29" s="127" t="n">
        <v>0</v>
      </c>
      <c r="AZ29" s="145" t="n">
        <v>985</v>
      </c>
      <c r="BA29" s="145" t="n">
        <v>1003</v>
      </c>
      <c r="BB29" s="145" t="n">
        <v>1006</v>
      </c>
      <c r="BC29" s="145" t="n">
        <f aca="false">BA29-AZ29</f>
        <v>18</v>
      </c>
      <c r="BD29" s="145" t="n">
        <f aca="false">AP29</f>
        <v>8610.24974093264</v>
      </c>
      <c r="BE29" s="147" t="n">
        <f aca="false">BB29/24</f>
        <v>41.9166666666667</v>
      </c>
      <c r="BF29" s="174" t="n">
        <v>0</v>
      </c>
      <c r="BG29" s="175" t="n">
        <v>0</v>
      </c>
      <c r="BH29" s="176" t="n">
        <v>28.6</v>
      </c>
      <c r="BI29" s="177" t="n">
        <v>26.65</v>
      </c>
      <c r="BJ29" s="177" t="n">
        <v>22.3</v>
      </c>
      <c r="BK29" s="177" t="n">
        <v>24.2</v>
      </c>
      <c r="BL29" s="179" t="n">
        <v>986.7</v>
      </c>
      <c r="BM29" s="176" t="n">
        <v>50.15</v>
      </c>
      <c r="BN29" s="178" t="n">
        <v>0.9306</v>
      </c>
      <c r="BO29" s="177" t="n">
        <v>92.4</v>
      </c>
      <c r="BP29" s="177" t="n">
        <v>86</v>
      </c>
      <c r="BQ29" s="114" t="n">
        <f aca="false">BP29-BO29</f>
        <v>-6.40000000000001</v>
      </c>
      <c r="BR29" s="177" t="n">
        <v>12721</v>
      </c>
      <c r="BS29" s="177" t="n">
        <v>12652</v>
      </c>
      <c r="BT29" s="116" t="n">
        <f aca="false">BS29-BR29</f>
        <v>-69</v>
      </c>
      <c r="BU29" s="145" t="n">
        <f aca="false">BF29+BG29</f>
        <v>0</v>
      </c>
      <c r="BV29" s="147" t="n">
        <v>0</v>
      </c>
      <c r="BW29" s="147" t="n">
        <v>0</v>
      </c>
      <c r="BY29" s="147" t="n">
        <v>23.9</v>
      </c>
      <c r="BZ29" s="147" t="n">
        <v>6.85</v>
      </c>
    </row>
    <row r="30" customFormat="false" ht="15" hidden="false" customHeight="false" outlineLevel="0" collapsed="false">
      <c r="A30" s="226"/>
      <c r="B30" s="85" t="n">
        <v>42879</v>
      </c>
      <c r="C30" s="125" t="n">
        <v>97</v>
      </c>
      <c r="D30" s="126" t="n">
        <v>0.43</v>
      </c>
      <c r="E30" s="128" t="n">
        <v>108</v>
      </c>
      <c r="F30" s="128" t="n">
        <v>86</v>
      </c>
      <c r="G30" s="128" t="n">
        <v>24</v>
      </c>
      <c r="H30" s="128" t="n">
        <v>0</v>
      </c>
      <c r="I30" s="128" t="n">
        <v>24</v>
      </c>
      <c r="J30" s="128" t="n">
        <v>0</v>
      </c>
      <c r="K30" s="172" t="n">
        <v>0</v>
      </c>
      <c r="L30" s="172" t="n">
        <v>0</v>
      </c>
      <c r="M30" s="172" t="n">
        <v>0</v>
      </c>
      <c r="N30" s="172" t="n">
        <v>0</v>
      </c>
      <c r="O30" s="172" t="n">
        <v>0</v>
      </c>
      <c r="P30" s="172" t="n">
        <v>0</v>
      </c>
      <c r="Q30" s="173" t="n">
        <v>3427</v>
      </c>
      <c r="R30" s="131" t="n">
        <v>2935</v>
      </c>
      <c r="S30" s="131" t="n">
        <v>2935</v>
      </c>
      <c r="T30" s="132" t="n">
        <v>2868</v>
      </c>
      <c r="U30" s="132" t="n">
        <v>2969</v>
      </c>
      <c r="V30" s="128" t="n">
        <v>40</v>
      </c>
      <c r="W30" s="128" t="n">
        <v>0</v>
      </c>
      <c r="X30" s="128" t="n">
        <v>41</v>
      </c>
      <c r="Y30" s="128" t="n">
        <v>0</v>
      </c>
      <c r="Z30" s="128" t="n">
        <v>60</v>
      </c>
      <c r="AA30" s="128" t="n">
        <v>0</v>
      </c>
      <c r="AB30" s="133" t="n">
        <f aca="false">U30-T30+AX30</f>
        <v>101</v>
      </c>
      <c r="AC30" s="134" t="n">
        <f aca="false">T30-S30</f>
        <v>-67</v>
      </c>
      <c r="AD30" s="128" t="n">
        <v>127</v>
      </c>
      <c r="AE30" s="135" t="n">
        <f aca="false">IF(AD30&gt;0, U30/(AD30*24),"no data")</f>
        <v>0.974081364829396</v>
      </c>
      <c r="AF30" s="136" t="n">
        <f aca="false">IF(Q30&gt;0,Q30/24,"no data")</f>
        <v>142.791666666667</v>
      </c>
      <c r="AG30" s="135" t="n">
        <f aca="false">IF(T30&gt;0,(T30/Q30),"no data")</f>
        <v>0.836883571637</v>
      </c>
      <c r="AH30" s="137" t="n">
        <f aca="false">(1440-((V30*W30)+(X30*Y30)+(Z30*AA30))/(V30+X30+Z30))/1440</f>
        <v>1</v>
      </c>
      <c r="AI30" s="138" t="n">
        <f aca="false">IF(T30&gt;0,(1440-((W30*V30+AR30*AS30)+(Y30*X30+AT30*AU30)+(Z30*AA30+AV30*AW30))/(V30+X30+Z30))/1440,"no data")</f>
        <v>0.872340425531915</v>
      </c>
      <c r="AJ30" s="175" t="n">
        <v>8.545</v>
      </c>
      <c r="AK30" s="154" t="n">
        <v>146.46</v>
      </c>
      <c r="AL30" s="154" t="n">
        <f aca="false">AJ30*AK30</f>
        <v>1251.5007</v>
      </c>
      <c r="AM30" s="110" t="n">
        <v>24.919</v>
      </c>
      <c r="AN30" s="127" t="n">
        <v>944</v>
      </c>
      <c r="AO30" s="140" t="n">
        <f aca="false">AM30*AN30</f>
        <v>23523.536</v>
      </c>
      <c r="AP30" s="141" t="n">
        <f aca="false">IF(T30&gt;0,((((AJ30*AK30)+(AM30*AN30))/(T30*1000))*1000000),"no data")</f>
        <v>8638.43678521618</v>
      </c>
      <c r="AQ30" s="154" t="n">
        <f aca="false">R30/24</f>
        <v>122.291666666667</v>
      </c>
      <c r="AR30" s="127" t="n">
        <v>0</v>
      </c>
      <c r="AS30" s="144" t="n">
        <v>0</v>
      </c>
      <c r="AT30" s="144" t="n">
        <v>0</v>
      </c>
      <c r="AU30" s="127" t="n">
        <v>0</v>
      </c>
      <c r="AV30" s="144" t="n">
        <v>18</v>
      </c>
      <c r="AW30" s="127" t="n">
        <v>1440</v>
      </c>
      <c r="AX30" s="127" t="n">
        <v>0</v>
      </c>
      <c r="AZ30" s="145" t="n">
        <v>972</v>
      </c>
      <c r="BA30" s="145" t="n">
        <v>996</v>
      </c>
      <c r="BB30" s="145" t="n">
        <v>1001</v>
      </c>
      <c r="BC30" s="145" t="n">
        <f aca="false">BA30-AZ30</f>
        <v>24</v>
      </c>
      <c r="BD30" s="145" t="n">
        <f aca="false">AP30</f>
        <v>8638.43678521618</v>
      </c>
      <c r="BE30" s="147" t="n">
        <f aca="false">BB30/24</f>
        <v>41.7083333333333</v>
      </c>
      <c r="BF30" s="174" t="n">
        <v>0</v>
      </c>
      <c r="BG30" s="175" t="n">
        <v>0</v>
      </c>
      <c r="BH30" s="176" t="n">
        <v>28.3</v>
      </c>
      <c r="BI30" s="177" t="n">
        <v>26.4</v>
      </c>
      <c r="BJ30" s="179" t="n">
        <v>22.2</v>
      </c>
      <c r="BK30" s="177" t="n">
        <v>24.1</v>
      </c>
      <c r="BL30" s="177" t="n">
        <v>985.1</v>
      </c>
      <c r="BM30" s="177" t="n">
        <v>50.07</v>
      </c>
      <c r="BN30" s="178" t="n">
        <v>0.9307</v>
      </c>
      <c r="BO30" s="177" t="n">
        <v>92.3</v>
      </c>
      <c r="BP30" s="176" t="n">
        <v>85.9</v>
      </c>
      <c r="BQ30" s="114" t="n">
        <f aca="false">BP30-BO30</f>
        <v>-6.39999999999999</v>
      </c>
      <c r="BR30" s="177" t="n">
        <v>12774</v>
      </c>
      <c r="BS30" s="145" t="n">
        <v>12687</v>
      </c>
      <c r="BT30" s="116" t="n">
        <f aca="false">BS30-BR30</f>
        <v>-87</v>
      </c>
      <c r="BU30" s="145" t="n">
        <f aca="false">BF30+BG30</f>
        <v>0</v>
      </c>
      <c r="BV30" s="147" t="n">
        <v>0</v>
      </c>
      <c r="BW30" s="147" t="n">
        <v>0</v>
      </c>
      <c r="BY30" s="147" t="n">
        <v>23.9</v>
      </c>
      <c r="BZ30" s="147" t="n">
        <v>7</v>
      </c>
    </row>
    <row r="31" customFormat="false" ht="15" hidden="false" customHeight="false" outlineLevel="0" collapsed="false">
      <c r="A31" s="226"/>
      <c r="B31" s="85" t="n">
        <v>42880</v>
      </c>
      <c r="C31" s="125" t="n">
        <v>100.4</v>
      </c>
      <c r="D31" s="126" t="n">
        <v>0.383</v>
      </c>
      <c r="E31" s="128" t="n">
        <v>113</v>
      </c>
      <c r="F31" s="128" t="n">
        <v>86</v>
      </c>
      <c r="G31" s="128" t="n">
        <v>24</v>
      </c>
      <c r="H31" s="128" t="n">
        <v>0</v>
      </c>
      <c r="I31" s="128" t="n">
        <v>24</v>
      </c>
      <c r="J31" s="128" t="n">
        <v>0</v>
      </c>
      <c r="K31" s="156" t="n">
        <v>0</v>
      </c>
      <c r="L31" s="156" t="n">
        <v>0</v>
      </c>
      <c r="M31" s="156" t="n">
        <v>0</v>
      </c>
      <c r="N31" s="156" t="n">
        <v>0</v>
      </c>
      <c r="O31" s="156" t="n">
        <v>0</v>
      </c>
      <c r="P31" s="156" t="n">
        <v>0</v>
      </c>
      <c r="Q31" s="173" t="n">
        <v>3392</v>
      </c>
      <c r="R31" s="131" t="n">
        <v>2916</v>
      </c>
      <c r="S31" s="131" t="n">
        <v>2916</v>
      </c>
      <c r="T31" s="132" t="n">
        <v>2851</v>
      </c>
      <c r="U31" s="132" t="n">
        <v>2951</v>
      </c>
      <c r="V31" s="128" t="n">
        <v>40</v>
      </c>
      <c r="W31" s="128" t="n">
        <v>0</v>
      </c>
      <c r="X31" s="128" t="n">
        <v>41</v>
      </c>
      <c r="Y31" s="128" t="n">
        <v>0</v>
      </c>
      <c r="Z31" s="128" t="n">
        <v>60</v>
      </c>
      <c r="AA31" s="128" t="n">
        <v>0</v>
      </c>
      <c r="AB31" s="133" t="n">
        <f aca="false">U31-T31+AX31</f>
        <v>100</v>
      </c>
      <c r="AC31" s="134" t="n">
        <f aca="false">T31-S31</f>
        <v>-65</v>
      </c>
      <c r="AD31" s="128" t="n">
        <v>126</v>
      </c>
      <c r="AE31" s="135" t="n">
        <f aca="false">IF(AD31&gt;0, U31/(AD31*24),"no data")</f>
        <v>0.975859788359788</v>
      </c>
      <c r="AF31" s="136" t="n">
        <f aca="false">IF(Q31&gt;0,Q31/24,"no data")</f>
        <v>141.333333333333</v>
      </c>
      <c r="AG31" s="135" t="n">
        <f aca="false">IF(T31&gt;0,(T31/Q31),"no data")</f>
        <v>0.840507075471698</v>
      </c>
      <c r="AH31" s="137" t="n">
        <f aca="false">(1440-((V31*W31)+(X31*Y31)+(Z31*AA31))/(V31+X31+Z31))/1440</f>
        <v>1</v>
      </c>
      <c r="AI31" s="138" t="n">
        <f aca="false">IF(T31&gt;0,(1440-((W31*V31+AR31*AS31)+(Y31*X31+AT31*AU31)+(Z31*AA31+AV31*AW31))/(V31+X31+Z31))/1440,"no data")</f>
        <v>0.872340425531915</v>
      </c>
      <c r="AJ31" s="175" t="n">
        <v>8.53</v>
      </c>
      <c r="AK31" s="154" t="n">
        <v>145.63</v>
      </c>
      <c r="AL31" s="154" t="n">
        <f aca="false">AJ31*AK31</f>
        <v>1242.2239</v>
      </c>
      <c r="AM31" s="110" t="n">
        <v>24.811</v>
      </c>
      <c r="AN31" s="127" t="n">
        <v>943</v>
      </c>
      <c r="AO31" s="140" t="n">
        <f aca="false">AM31*AN31</f>
        <v>23396.773</v>
      </c>
      <c r="AP31" s="141" t="n">
        <f aca="false">IF(T31&gt;0,((((AJ31*AK31)+(AM31*AN31))/(T31*1000))*1000000),"no data")</f>
        <v>8642.22970887408</v>
      </c>
      <c r="AQ31" s="154" t="n">
        <f aca="false">R31/24</f>
        <v>121.5</v>
      </c>
      <c r="AR31" s="127" t="n">
        <v>0</v>
      </c>
      <c r="AS31" s="144" t="n">
        <v>0</v>
      </c>
      <c r="AT31" s="144" t="n">
        <v>0</v>
      </c>
      <c r="AU31" s="127" t="n">
        <v>0</v>
      </c>
      <c r="AV31" s="144" t="n">
        <v>18</v>
      </c>
      <c r="AW31" s="127" t="n">
        <v>1440</v>
      </c>
      <c r="AX31" s="127" t="n">
        <v>0</v>
      </c>
      <c r="AZ31" s="145" t="n">
        <v>963</v>
      </c>
      <c r="BA31" s="145" t="n">
        <v>990</v>
      </c>
      <c r="BB31" s="145" t="n">
        <v>998</v>
      </c>
      <c r="BC31" s="145" t="n">
        <f aca="false">BA31-AZ31</f>
        <v>27</v>
      </c>
      <c r="BD31" s="145" t="n">
        <f aca="false">AP31</f>
        <v>8642.22970887408</v>
      </c>
      <c r="BE31" s="147" t="n">
        <f aca="false">BB31/24</f>
        <v>41.5833333333333</v>
      </c>
      <c r="BF31" s="174" t="n">
        <v>0</v>
      </c>
      <c r="BG31" s="175" t="n">
        <v>0</v>
      </c>
      <c r="BH31" s="231" t="n">
        <v>28</v>
      </c>
      <c r="BI31" s="176" t="n">
        <v>26.2</v>
      </c>
      <c r="BJ31" s="177" t="n">
        <v>22.1</v>
      </c>
      <c r="BK31" s="177" t="n">
        <v>24.01</v>
      </c>
      <c r="BL31" s="177" t="n">
        <v>983.1</v>
      </c>
      <c r="BM31" s="176" t="n">
        <v>50.08</v>
      </c>
      <c r="BN31" s="178" t="n">
        <v>0.9309</v>
      </c>
      <c r="BO31" s="177" t="n">
        <v>91.4</v>
      </c>
      <c r="BP31" s="176" t="n">
        <v>85.8</v>
      </c>
      <c r="BQ31" s="114" t="n">
        <f aca="false">BP31-BO31</f>
        <v>-5.60000000000001</v>
      </c>
      <c r="BR31" s="177" t="n">
        <v>12788</v>
      </c>
      <c r="BS31" s="145" t="n">
        <v>12694</v>
      </c>
      <c r="BT31" s="116" t="n">
        <f aca="false">BS31-BR31</f>
        <v>-94</v>
      </c>
      <c r="BU31" s="145" t="n">
        <f aca="false">BF31+BG31</f>
        <v>0</v>
      </c>
      <c r="BV31" s="147" t="n">
        <v>0</v>
      </c>
      <c r="BW31" s="147" t="n">
        <v>0</v>
      </c>
      <c r="BY31" s="147" t="n">
        <v>24</v>
      </c>
      <c r="BZ31" s="147" t="n">
        <v>7.5</v>
      </c>
    </row>
    <row r="32" customFormat="false" ht="15" hidden="false" customHeight="false" outlineLevel="0" collapsed="false">
      <c r="A32" s="226"/>
      <c r="B32" s="85" t="n">
        <v>42881</v>
      </c>
      <c r="C32" s="154" t="n">
        <v>102.2</v>
      </c>
      <c r="D32" s="126" t="n">
        <v>0.342</v>
      </c>
      <c r="E32" s="127" t="n">
        <v>115</v>
      </c>
      <c r="F32" s="127" t="n">
        <v>89</v>
      </c>
      <c r="G32" s="128" t="n">
        <v>24</v>
      </c>
      <c r="H32" s="128" t="n">
        <v>0</v>
      </c>
      <c r="I32" s="128" t="n">
        <v>24</v>
      </c>
      <c r="J32" s="128" t="n">
        <v>0</v>
      </c>
      <c r="K32" s="156" t="n">
        <v>0</v>
      </c>
      <c r="L32" s="156" t="n">
        <v>0</v>
      </c>
      <c r="M32" s="156" t="n">
        <v>0</v>
      </c>
      <c r="N32" s="156" t="n">
        <v>0</v>
      </c>
      <c r="O32" s="156" t="n">
        <v>12</v>
      </c>
      <c r="P32" s="156" t="n">
        <v>0</v>
      </c>
      <c r="Q32" s="156" t="n">
        <v>3372</v>
      </c>
      <c r="R32" s="131" t="n">
        <v>3096</v>
      </c>
      <c r="S32" s="131" t="n">
        <v>3096</v>
      </c>
      <c r="T32" s="132" t="n">
        <v>3028</v>
      </c>
      <c r="U32" s="132" t="n">
        <v>3138</v>
      </c>
      <c r="V32" s="128" t="n">
        <v>40</v>
      </c>
      <c r="W32" s="128" t="n">
        <v>0</v>
      </c>
      <c r="X32" s="128" t="n">
        <v>41</v>
      </c>
      <c r="Y32" s="128" t="n">
        <v>0</v>
      </c>
      <c r="Z32" s="128" t="n">
        <v>60</v>
      </c>
      <c r="AA32" s="128" t="n">
        <v>0</v>
      </c>
      <c r="AB32" s="133" t="n">
        <f aca="false">U32-T32+AX32</f>
        <v>110</v>
      </c>
      <c r="AC32" s="134" t="n">
        <f aca="false">T32-S32</f>
        <v>-68</v>
      </c>
      <c r="AD32" s="128" t="n">
        <v>139</v>
      </c>
      <c r="AE32" s="135" t="n">
        <f aca="false">IF(AD32&gt;0, U32/(AD32*24),"no data")</f>
        <v>0.940647482014388</v>
      </c>
      <c r="AF32" s="136" t="n">
        <f aca="false">IF(Q32&gt;0,Q32/24,"no data")</f>
        <v>140.5</v>
      </c>
      <c r="AG32" s="135" t="n">
        <f aca="false">IF(T32&gt;0,(T32/Q32),"no data")</f>
        <v>0.897983392645314</v>
      </c>
      <c r="AH32" s="137" t="n">
        <f aca="false">(1440-((V32*W32)+(X32*Y32)+(Z32*AA32))/(V32+X32+Z32))/1440</f>
        <v>1</v>
      </c>
      <c r="AI32" s="138" t="n">
        <f aca="false">IF(T32&gt;0,(1440-((W32*V32+AR32*AS32)+(Y32*X32+AT32*AU32)+(Z32*AA32+AV32*AW32))/(V32+X32+Z32))/1440,"no data")</f>
        <v>0.936170212765957</v>
      </c>
      <c r="AJ32" s="175" t="n">
        <v>8.51</v>
      </c>
      <c r="AK32" s="154" t="n">
        <v>140.78</v>
      </c>
      <c r="AL32" s="154" t="n">
        <f aca="false">AJ32*AK32</f>
        <v>1198.0378</v>
      </c>
      <c r="AM32" s="110" t="n">
        <v>26.959</v>
      </c>
      <c r="AN32" s="127" t="n">
        <v>946</v>
      </c>
      <c r="AO32" s="140" t="n">
        <f aca="false">AM32*AN32</f>
        <v>25503.214</v>
      </c>
      <c r="AP32" s="141" t="n">
        <f aca="false">IF(T32&gt;0,((((AJ32*AK32)+(AM32*AN32))/(T32*1000))*1000000),"no data")</f>
        <v>8818.11486129458</v>
      </c>
      <c r="AQ32" s="154" t="n">
        <f aca="false">R32/24</f>
        <v>129</v>
      </c>
      <c r="AR32" s="127" t="n">
        <v>0</v>
      </c>
      <c r="AS32" s="144" t="n">
        <v>0</v>
      </c>
      <c r="AT32" s="127" t="n">
        <v>0</v>
      </c>
      <c r="AU32" s="127" t="n">
        <v>0</v>
      </c>
      <c r="AV32" s="144" t="n">
        <v>18</v>
      </c>
      <c r="AW32" s="127" t="n">
        <v>720</v>
      </c>
      <c r="AX32" s="127" t="n">
        <v>0</v>
      </c>
      <c r="AZ32" s="145" t="n">
        <v>955</v>
      </c>
      <c r="BA32" s="145" t="n">
        <v>989</v>
      </c>
      <c r="BB32" s="145" t="n">
        <v>1194</v>
      </c>
      <c r="BC32" s="145" t="n">
        <f aca="false">BA32-AZ32</f>
        <v>34</v>
      </c>
      <c r="BD32" s="145" t="n">
        <f aca="false">AP32</f>
        <v>8818.11486129458</v>
      </c>
      <c r="BE32" s="147" t="n">
        <f aca="false">BB32/24</f>
        <v>49.75</v>
      </c>
      <c r="BF32" s="174" t="n">
        <v>1.12</v>
      </c>
      <c r="BG32" s="175" t="n">
        <v>1.18</v>
      </c>
      <c r="BH32" s="176" t="n">
        <v>27.8</v>
      </c>
      <c r="BI32" s="177" t="n">
        <v>25.9</v>
      </c>
      <c r="BJ32" s="177" t="n">
        <v>22</v>
      </c>
      <c r="BK32" s="177" t="n">
        <v>23.9</v>
      </c>
      <c r="BL32" s="177" t="n">
        <v>981.13</v>
      </c>
      <c r="BM32" s="177" t="n">
        <v>50.06</v>
      </c>
      <c r="BN32" s="178" t="n">
        <v>0.9328</v>
      </c>
      <c r="BO32" s="177" t="n">
        <v>90.6</v>
      </c>
      <c r="BP32" s="176" t="n">
        <v>85.7</v>
      </c>
      <c r="BQ32" s="114" t="n">
        <f aca="false">BP32-BO32</f>
        <v>-4.89999999999999</v>
      </c>
      <c r="BR32" s="145" t="n">
        <v>12779</v>
      </c>
      <c r="BS32" s="145" t="n">
        <v>12697</v>
      </c>
      <c r="BT32" s="116" t="n">
        <f aca="false">BS32-BR32</f>
        <v>-82</v>
      </c>
      <c r="BU32" s="145" t="n">
        <f aca="false">BF32+BG32</f>
        <v>2.3</v>
      </c>
      <c r="BV32" s="147" t="n">
        <v>13</v>
      </c>
      <c r="BW32" s="147" t="n">
        <v>13</v>
      </c>
      <c r="BY32" s="147" t="n">
        <v>24</v>
      </c>
      <c r="BZ32" s="147" t="n">
        <v>7.35</v>
      </c>
    </row>
    <row r="33" customFormat="false" ht="15" hidden="false" customHeight="false" outlineLevel="0" collapsed="false">
      <c r="A33" s="226"/>
      <c r="B33" s="85" t="n">
        <v>42882</v>
      </c>
      <c r="C33" s="125" t="n">
        <v>100.6</v>
      </c>
      <c r="D33" s="126" t="n">
        <v>0.424</v>
      </c>
      <c r="E33" s="127" t="n">
        <v>111</v>
      </c>
      <c r="F33" s="127" t="n">
        <v>90</v>
      </c>
      <c r="G33" s="128" t="n">
        <v>24</v>
      </c>
      <c r="H33" s="128" t="n">
        <v>0</v>
      </c>
      <c r="I33" s="128" t="n">
        <v>24</v>
      </c>
      <c r="J33" s="128" t="n">
        <v>0</v>
      </c>
      <c r="K33" s="156" t="n">
        <v>0</v>
      </c>
      <c r="L33" s="156" t="n">
        <v>0</v>
      </c>
      <c r="M33" s="156" t="n">
        <v>0</v>
      </c>
      <c r="N33" s="156" t="n">
        <v>0</v>
      </c>
      <c r="O33" s="156" t="n">
        <v>12</v>
      </c>
      <c r="P33" s="156" t="n">
        <v>0</v>
      </c>
      <c r="Q33" s="156" t="n">
        <v>3387</v>
      </c>
      <c r="R33" s="131" t="n">
        <v>3106</v>
      </c>
      <c r="S33" s="131" t="n">
        <v>3106</v>
      </c>
      <c r="T33" s="132" t="n">
        <v>3035</v>
      </c>
      <c r="U33" s="132" t="n">
        <v>3142</v>
      </c>
      <c r="V33" s="128" t="n">
        <v>40</v>
      </c>
      <c r="W33" s="128" t="n">
        <v>0</v>
      </c>
      <c r="X33" s="128" t="n">
        <v>41</v>
      </c>
      <c r="Y33" s="127" t="n">
        <v>0</v>
      </c>
      <c r="Z33" s="128" t="n">
        <v>60</v>
      </c>
      <c r="AA33" s="127" t="n">
        <v>0</v>
      </c>
      <c r="AB33" s="133" t="n">
        <f aca="false">U33-T33+AX33</f>
        <v>107</v>
      </c>
      <c r="AC33" s="134" t="n">
        <f aca="false">T33-S33</f>
        <v>-71</v>
      </c>
      <c r="AD33" s="127" t="n">
        <v>139</v>
      </c>
      <c r="AE33" s="135" t="n">
        <f aca="false">IF(AD33&gt;0, U33/(AD33*24),"no data")</f>
        <v>0.941846522781775</v>
      </c>
      <c r="AF33" s="136" t="n">
        <f aca="false">IF(Q33&gt;0,Q33/24,"no data")</f>
        <v>141.125</v>
      </c>
      <c r="AG33" s="135" t="n">
        <f aca="false">IF(T33&gt;0,(T33/Q33),"no data")</f>
        <v>0.896073221139651</v>
      </c>
      <c r="AH33" s="137" t="n">
        <f aca="false">(1440-((V33*W33)+(X33*Y33)+(Z33*AA33))/(V33+X33+Z33))/1440</f>
        <v>1</v>
      </c>
      <c r="AI33" s="138" t="n">
        <f aca="false">IF(T33&gt;0,(1440-((W33*V33+AR33*AS33)+(Y33*X33+AT33*AU33)+(Z33*AA33+AV33*AW33))/(V33+X33+Z33))/1440,"no data")</f>
        <v>0.939716312056738</v>
      </c>
      <c r="AJ33" s="175" t="n">
        <v>8.52</v>
      </c>
      <c r="AK33" s="154" t="n">
        <v>140.61</v>
      </c>
      <c r="AL33" s="154" t="n">
        <f aca="false">AJ33*AK33</f>
        <v>1197.9972</v>
      </c>
      <c r="AM33" s="110" t="n">
        <v>27.021</v>
      </c>
      <c r="AN33" s="127" t="n">
        <v>948</v>
      </c>
      <c r="AO33" s="140" t="n">
        <f aca="false">AM33*AN33</f>
        <v>25615.908</v>
      </c>
      <c r="AP33" s="141" t="n">
        <f aca="false">IF(T33&gt;0,((((AJ33*AK33)+(AM33*AN33))/(T33*1000))*1000000),"no data")</f>
        <v>8834.89462932455</v>
      </c>
      <c r="AQ33" s="154" t="n">
        <f aca="false">R33/24</f>
        <v>129.416666666667</v>
      </c>
      <c r="AR33" s="127" t="n">
        <v>0</v>
      </c>
      <c r="AS33" s="144" t="n">
        <v>0</v>
      </c>
      <c r="AT33" s="144" t="n">
        <v>0</v>
      </c>
      <c r="AU33" s="127" t="n">
        <v>0</v>
      </c>
      <c r="AV33" s="144" t="n">
        <v>17</v>
      </c>
      <c r="AW33" s="127" t="n">
        <v>720</v>
      </c>
      <c r="AX33" s="127" t="n">
        <v>0</v>
      </c>
      <c r="AZ33" s="145" t="n">
        <v>956</v>
      </c>
      <c r="BA33" s="145" t="n">
        <v>976</v>
      </c>
      <c r="BB33" s="145" t="n">
        <v>1210</v>
      </c>
      <c r="BC33" s="145" t="n">
        <f aca="false">BA33-AZ33</f>
        <v>20</v>
      </c>
      <c r="BD33" s="145" t="n">
        <f aca="false">AP33</f>
        <v>8834.89462932455</v>
      </c>
      <c r="BE33" s="147" t="n">
        <f aca="false">BB33/24</f>
        <v>50.4166666666667</v>
      </c>
      <c r="BF33" s="174" t="n">
        <v>1.328</v>
      </c>
      <c r="BG33" s="175" t="n">
        <v>1.282</v>
      </c>
      <c r="BH33" s="176" t="n">
        <v>28</v>
      </c>
      <c r="BI33" s="177" t="n">
        <v>26</v>
      </c>
      <c r="BJ33" s="177" t="n">
        <v>21.7</v>
      </c>
      <c r="BK33" s="177" t="n">
        <v>24</v>
      </c>
      <c r="BL33" s="145" t="n">
        <v>979</v>
      </c>
      <c r="BM33" s="177" t="n">
        <v>50.04</v>
      </c>
      <c r="BN33" s="178" t="n">
        <v>0.9324</v>
      </c>
      <c r="BO33" s="177" t="n">
        <v>92.3</v>
      </c>
      <c r="BP33" s="176" t="n">
        <v>85.9</v>
      </c>
      <c r="BQ33" s="114" t="n">
        <f aca="false">BP33-BO33</f>
        <v>-6.39999999999999</v>
      </c>
      <c r="BR33" s="145" t="n">
        <v>12758</v>
      </c>
      <c r="BS33" s="145" t="n">
        <v>12734</v>
      </c>
      <c r="BT33" s="116" t="n">
        <f aca="false">BS33-BR33</f>
        <v>-24</v>
      </c>
      <c r="BU33" s="145" t="n">
        <f aca="false">BF33+BG33</f>
        <v>2.61</v>
      </c>
      <c r="BV33" s="147" t="n">
        <v>23</v>
      </c>
      <c r="BW33" s="147" t="n">
        <v>23</v>
      </c>
      <c r="BY33" s="147" t="n">
        <v>24</v>
      </c>
      <c r="BZ33" s="147" t="n">
        <v>7.88</v>
      </c>
    </row>
    <row r="34" customFormat="false" ht="15" hidden="false" customHeight="false" outlineLevel="0" collapsed="false">
      <c r="A34" s="226" t="s">
        <v>108</v>
      </c>
      <c r="B34" s="85" t="n">
        <v>42883</v>
      </c>
      <c r="C34" s="86" t="n">
        <v>100.6</v>
      </c>
      <c r="D34" s="214" t="n">
        <v>0.427</v>
      </c>
      <c r="E34" s="88" t="n">
        <v>112</v>
      </c>
      <c r="F34" s="88" t="n">
        <v>88</v>
      </c>
      <c r="G34" s="89" t="n">
        <v>24</v>
      </c>
      <c r="H34" s="89" t="n">
        <v>0</v>
      </c>
      <c r="I34" s="89" t="n">
        <v>24</v>
      </c>
      <c r="J34" s="89" t="n">
        <v>0</v>
      </c>
      <c r="K34" s="90" t="n">
        <v>0</v>
      </c>
      <c r="L34" s="90" t="n">
        <v>0</v>
      </c>
      <c r="M34" s="90" t="n">
        <v>0</v>
      </c>
      <c r="N34" s="90" t="n">
        <v>0</v>
      </c>
      <c r="O34" s="90" t="n">
        <v>0</v>
      </c>
      <c r="P34" s="90" t="n">
        <v>0</v>
      </c>
      <c r="Q34" s="90" t="n">
        <v>3392</v>
      </c>
      <c r="R34" s="91" t="n">
        <v>2884</v>
      </c>
      <c r="S34" s="91" t="n">
        <v>2884</v>
      </c>
      <c r="T34" s="92" t="n">
        <v>2818</v>
      </c>
      <c r="U34" s="92" t="n">
        <v>2919</v>
      </c>
      <c r="V34" s="89" t="n">
        <v>40</v>
      </c>
      <c r="W34" s="89" t="n">
        <v>0</v>
      </c>
      <c r="X34" s="89" t="n">
        <v>41</v>
      </c>
      <c r="Y34" s="89" t="n">
        <v>0</v>
      </c>
      <c r="Z34" s="89" t="n">
        <v>60</v>
      </c>
      <c r="AA34" s="88" t="n">
        <v>0</v>
      </c>
      <c r="AB34" s="93" t="n">
        <f aca="false">U34-T34+AX34</f>
        <v>101</v>
      </c>
      <c r="AC34" s="94" t="n">
        <f aca="false">T34-S34</f>
        <v>-66</v>
      </c>
      <c r="AD34" s="88" t="n">
        <v>124</v>
      </c>
      <c r="AE34" s="95" t="n">
        <f aca="false">IF(AD34&gt;0, U34/(AD34*24),"no data")</f>
        <v>0.980846774193548</v>
      </c>
      <c r="AF34" s="96" t="n">
        <f aca="false">IF(Q34&gt;0,Q34/24,"no data")</f>
        <v>141.333333333333</v>
      </c>
      <c r="AG34" s="95" t="n">
        <f aca="false">IF(T34&gt;0,(T34/Q34),"no data")</f>
        <v>0.830778301886793</v>
      </c>
      <c r="AH34" s="97" t="n">
        <f aca="false">(1440-((V34*W34)+(X34*Y34)+(Z34*AA34))/(V34+X34+Z34))/1440</f>
        <v>1</v>
      </c>
      <c r="AI34" s="98" t="n">
        <f aca="false">IF(T34&gt;0,(1440-((W34*V34+AR34*AS34)+(Y34*X34+AT34*AU34)+(Z34*AA34+AV34*AW34))/(V34+X34+Z34))/1440,"no data")</f>
        <v>0.865248226950355</v>
      </c>
      <c r="AJ34" s="110" t="n">
        <v>8.525</v>
      </c>
      <c r="AK34" s="101" t="n">
        <v>144.77</v>
      </c>
      <c r="AL34" s="101" t="n">
        <f aca="false">AJ34*AK34</f>
        <v>1234.16425</v>
      </c>
      <c r="AM34" s="110" t="n">
        <v>24.441</v>
      </c>
      <c r="AN34" s="88" t="n">
        <v>949</v>
      </c>
      <c r="AO34" s="103" t="n">
        <f aca="false">AM34*AN34</f>
        <v>23194.509</v>
      </c>
      <c r="AP34" s="104" t="n">
        <f aca="false">IF(T34&gt;0,((((AJ34*AK34)+(AM34*AN34))/(T34*1000))*1000000),"no data")</f>
        <v>8668.79817246274</v>
      </c>
      <c r="AQ34" s="101" t="n">
        <f aca="false">R34/24</f>
        <v>120.166666666667</v>
      </c>
      <c r="AR34" s="88" t="n">
        <v>0</v>
      </c>
      <c r="AS34" s="106" t="n">
        <v>0</v>
      </c>
      <c r="AT34" s="106" t="n">
        <v>0</v>
      </c>
      <c r="AU34" s="88" t="n">
        <v>0</v>
      </c>
      <c r="AV34" s="106" t="n">
        <v>19</v>
      </c>
      <c r="AW34" s="88" t="n">
        <v>1440</v>
      </c>
      <c r="AX34" s="88" t="n">
        <v>0</v>
      </c>
      <c r="AZ34" s="107" t="n">
        <v>957</v>
      </c>
      <c r="BA34" s="107" t="n">
        <v>976</v>
      </c>
      <c r="BB34" s="107" t="n">
        <v>986</v>
      </c>
      <c r="BC34" s="107" t="n">
        <f aca="false">BA34-AZ34</f>
        <v>19</v>
      </c>
      <c r="BD34" s="107" t="n">
        <f aca="false">AP34</f>
        <v>8668.79817246274</v>
      </c>
      <c r="BE34" s="232" t="n">
        <f aca="false">BB34/24</f>
        <v>41.0833333333333</v>
      </c>
      <c r="BF34" s="109" t="n">
        <v>0</v>
      </c>
      <c r="BG34" s="110" t="n">
        <v>0</v>
      </c>
      <c r="BH34" s="111" t="n">
        <v>28</v>
      </c>
      <c r="BI34" s="112" t="n">
        <v>25.9</v>
      </c>
      <c r="BJ34" s="111" t="n">
        <v>21.6</v>
      </c>
      <c r="BK34" s="111" t="n">
        <v>23.9</v>
      </c>
      <c r="BL34" s="112" t="n">
        <v>979</v>
      </c>
      <c r="BM34" s="111" t="n">
        <v>50.08</v>
      </c>
      <c r="BN34" s="113" t="n">
        <v>0.9316</v>
      </c>
      <c r="BO34" s="112" t="n">
        <v>92.2</v>
      </c>
      <c r="BP34" s="111" t="n">
        <v>85.8</v>
      </c>
      <c r="BQ34" s="114" t="n">
        <f aca="false">BP34-BO34</f>
        <v>-6.40000000000001</v>
      </c>
      <c r="BR34" s="107" t="n">
        <v>12749</v>
      </c>
      <c r="BS34" s="107" t="n">
        <v>12689</v>
      </c>
      <c r="BT34" s="116" t="n">
        <f aca="false">BS34-BR34</f>
        <v>-60</v>
      </c>
      <c r="BU34" s="107" t="n">
        <f aca="false">BF34+BG34</f>
        <v>0</v>
      </c>
      <c r="BV34" s="108" t="n">
        <v>0</v>
      </c>
      <c r="BW34" s="108" t="n">
        <v>0</v>
      </c>
      <c r="BY34" s="108" t="n">
        <v>24</v>
      </c>
      <c r="BZ34" s="108" t="n">
        <v>7.52</v>
      </c>
    </row>
    <row r="35" customFormat="false" ht="15" hidden="false" customHeight="false" outlineLevel="0" collapsed="false">
      <c r="A35" s="226"/>
      <c r="B35" s="85" t="n">
        <v>42884</v>
      </c>
      <c r="C35" s="86" t="n">
        <v>95</v>
      </c>
      <c r="D35" s="214" t="n">
        <v>0.432</v>
      </c>
      <c r="E35" s="88" t="n">
        <v>105</v>
      </c>
      <c r="F35" s="88" t="n">
        <v>84</v>
      </c>
      <c r="G35" s="89" t="n">
        <v>24</v>
      </c>
      <c r="H35" s="89" t="n">
        <v>0</v>
      </c>
      <c r="I35" s="89" t="n">
        <v>24</v>
      </c>
      <c r="J35" s="89" t="n">
        <v>0</v>
      </c>
      <c r="K35" s="90" t="n">
        <v>0</v>
      </c>
      <c r="L35" s="90" t="n">
        <v>0</v>
      </c>
      <c r="M35" s="90" t="n">
        <v>0</v>
      </c>
      <c r="N35" s="90" t="n">
        <v>0</v>
      </c>
      <c r="O35" s="90" t="n">
        <v>0</v>
      </c>
      <c r="P35" s="90" t="n">
        <v>0</v>
      </c>
      <c r="Q35" s="90" t="n">
        <v>3447</v>
      </c>
      <c r="R35" s="91" t="n">
        <v>2943</v>
      </c>
      <c r="S35" s="91" t="n">
        <v>2943</v>
      </c>
      <c r="T35" s="92" t="n">
        <v>2876</v>
      </c>
      <c r="U35" s="92" t="n">
        <v>2972</v>
      </c>
      <c r="V35" s="89" t="n">
        <v>41</v>
      </c>
      <c r="W35" s="89" t="n">
        <v>0</v>
      </c>
      <c r="X35" s="89" t="n">
        <v>41</v>
      </c>
      <c r="Y35" s="89" t="n">
        <v>0</v>
      </c>
      <c r="Z35" s="89" t="n">
        <v>60</v>
      </c>
      <c r="AA35" s="88" t="n">
        <v>0</v>
      </c>
      <c r="AB35" s="93" t="n">
        <f aca="false">U35-T35+AX35</f>
        <v>96</v>
      </c>
      <c r="AC35" s="94" t="n">
        <f aca="false">T35-S35</f>
        <v>-67</v>
      </c>
      <c r="AD35" s="88" t="n">
        <v>127</v>
      </c>
      <c r="AE35" s="95" t="n">
        <f aca="false">IF(AD35&gt;0, U35/(AD35*24),"no data")</f>
        <v>0.9750656167979</v>
      </c>
      <c r="AF35" s="96" t="n">
        <f aca="false">IF(Q35&gt;0,Q35/24,"no data")</f>
        <v>143.625</v>
      </c>
      <c r="AG35" s="95" t="n">
        <f aca="false">IF(T35&gt;0,(T35/Q35),"no data")</f>
        <v>0.834348709022338</v>
      </c>
      <c r="AH35" s="97" t="n">
        <f aca="false">(1440-((V35*W35)+(X35*Y35)+(Z35*AA35))/(V35+X35+Z35))/1440</f>
        <v>1</v>
      </c>
      <c r="AI35" s="98" t="n">
        <f aca="false">IF(T35&gt;0,(1440-((W35*V35+AR35*AS35)+(Y35*X35+AT35*AU35)+(Z35*AA35+AV35*AW35))/(V35+X35+Z35))/1440,"no data")</f>
        <v>0.866197183098592</v>
      </c>
      <c r="AJ35" s="110" t="n">
        <v>8.511</v>
      </c>
      <c r="AK35" s="101" t="n">
        <v>143.71</v>
      </c>
      <c r="AL35" s="101" t="n">
        <f aca="false">AJ35*AK35</f>
        <v>1223.11581</v>
      </c>
      <c r="AM35" s="110" t="n">
        <v>24.982</v>
      </c>
      <c r="AN35" s="88" t="n">
        <v>945</v>
      </c>
      <c r="AO35" s="103" t="n">
        <f aca="false">AM35*AN35</f>
        <v>23607.99</v>
      </c>
      <c r="AP35" s="104" t="n">
        <f aca="false">IF(T35&gt;0,((((AJ35*AK35)+(AM35*AN35))/(T35*1000))*1000000),"no data")</f>
        <v>8633.90327190542</v>
      </c>
      <c r="AQ35" s="101" t="n">
        <f aca="false">R35/24</f>
        <v>122.625</v>
      </c>
      <c r="AR35" s="88" t="n">
        <v>0</v>
      </c>
      <c r="AS35" s="106" t="n">
        <v>0</v>
      </c>
      <c r="AT35" s="106" t="n">
        <v>0</v>
      </c>
      <c r="AU35" s="88" t="n">
        <v>0</v>
      </c>
      <c r="AV35" s="106" t="n">
        <v>19</v>
      </c>
      <c r="AW35" s="88" t="n">
        <v>1440</v>
      </c>
      <c r="AX35" s="88" t="n">
        <v>0</v>
      </c>
      <c r="AZ35" s="107" t="n">
        <v>976</v>
      </c>
      <c r="BA35" s="107" t="n">
        <v>997</v>
      </c>
      <c r="BB35" s="107" t="n">
        <v>999</v>
      </c>
      <c r="BC35" s="107" t="n">
        <f aca="false">BA35-AZ35</f>
        <v>21</v>
      </c>
      <c r="BD35" s="107" t="n">
        <f aca="false">AP35</f>
        <v>8633.90327190542</v>
      </c>
      <c r="BE35" s="232" t="n">
        <f aca="false">BB35/24</f>
        <v>41.625</v>
      </c>
      <c r="BF35" s="109" t="n">
        <v>0</v>
      </c>
      <c r="BG35" s="110" t="n">
        <v>0</v>
      </c>
      <c r="BH35" s="111" t="n">
        <v>28.64</v>
      </c>
      <c r="BI35" s="111" t="n">
        <v>26.47</v>
      </c>
      <c r="BJ35" s="112" t="n">
        <v>22.18</v>
      </c>
      <c r="BK35" s="111" t="n">
        <v>24.03</v>
      </c>
      <c r="BL35" s="112" t="n">
        <v>981.1</v>
      </c>
      <c r="BM35" s="111" t="n">
        <v>50.1</v>
      </c>
      <c r="BN35" s="113" t="n">
        <v>0.9317</v>
      </c>
      <c r="BO35" s="107" t="n">
        <v>92.7</v>
      </c>
      <c r="BP35" s="111" t="n">
        <v>86.05</v>
      </c>
      <c r="BQ35" s="114" t="n">
        <f aca="false">BP35-BO35</f>
        <v>-6.65000000000001</v>
      </c>
      <c r="BR35" s="107" t="n">
        <v>12702</v>
      </c>
      <c r="BS35" s="107" t="n">
        <v>12654</v>
      </c>
      <c r="BT35" s="116" t="n">
        <f aca="false">BS35-BR35</f>
        <v>-48</v>
      </c>
      <c r="BU35" s="107" t="n">
        <f aca="false">BF35+BG35</f>
        <v>0</v>
      </c>
      <c r="BV35" s="108" t="n">
        <v>0</v>
      </c>
      <c r="BW35" s="108" t="n">
        <v>0</v>
      </c>
      <c r="BY35" s="108" t="n">
        <v>24</v>
      </c>
      <c r="BZ35" s="108" t="n">
        <v>6.77</v>
      </c>
    </row>
    <row r="36" customFormat="false" ht="15" hidden="false" customHeight="false" outlineLevel="0" collapsed="false">
      <c r="A36" s="226"/>
      <c r="B36" s="85" t="n">
        <v>42885</v>
      </c>
      <c r="C36" s="86" t="n">
        <v>95.7</v>
      </c>
      <c r="D36" s="214" t="n">
        <v>0.468</v>
      </c>
      <c r="E36" s="88" t="n">
        <v>108</v>
      </c>
      <c r="F36" s="88" t="n">
        <v>84</v>
      </c>
      <c r="G36" s="89" t="n">
        <v>24</v>
      </c>
      <c r="H36" s="89" t="n">
        <v>0</v>
      </c>
      <c r="I36" s="89" t="n">
        <v>24</v>
      </c>
      <c r="J36" s="89" t="n">
        <v>0</v>
      </c>
      <c r="K36" s="90" t="n">
        <v>0</v>
      </c>
      <c r="L36" s="90" t="n">
        <v>0</v>
      </c>
      <c r="M36" s="90" t="n">
        <v>0</v>
      </c>
      <c r="N36" s="90" t="n">
        <v>0</v>
      </c>
      <c r="O36" s="90" t="n">
        <v>0</v>
      </c>
      <c r="P36" s="90" t="n">
        <v>0</v>
      </c>
      <c r="Q36" s="90" t="n">
        <v>3440</v>
      </c>
      <c r="R36" s="91" t="n">
        <v>2926</v>
      </c>
      <c r="S36" s="91" t="n">
        <v>2926</v>
      </c>
      <c r="T36" s="92" t="n">
        <v>2860</v>
      </c>
      <c r="U36" s="92" t="n">
        <v>2964</v>
      </c>
      <c r="V36" s="89" t="n">
        <v>41</v>
      </c>
      <c r="W36" s="89" t="n">
        <v>0</v>
      </c>
      <c r="X36" s="89" t="n">
        <v>41</v>
      </c>
      <c r="Y36" s="89" t="n">
        <v>0</v>
      </c>
      <c r="Z36" s="89" t="n">
        <v>60</v>
      </c>
      <c r="AA36" s="88" t="n">
        <v>0</v>
      </c>
      <c r="AB36" s="93" t="n">
        <f aca="false">U36-T36+AX36</f>
        <v>104</v>
      </c>
      <c r="AC36" s="94" t="n">
        <f aca="false">T36-S36</f>
        <v>-66</v>
      </c>
      <c r="AD36" s="88" t="n">
        <v>127</v>
      </c>
      <c r="AE36" s="95" t="n">
        <f aca="false">IF(AD36&gt;0, U36/(AD36*24),"no data")</f>
        <v>0.97244094488189</v>
      </c>
      <c r="AF36" s="96" t="n">
        <f aca="false">IF(Q36&gt;0,Q36/24,"no data")</f>
        <v>143.333333333333</v>
      </c>
      <c r="AG36" s="95" t="n">
        <f aca="false">IF(T36&gt;0,(T36/Q36),"no data")</f>
        <v>0.831395348837209</v>
      </c>
      <c r="AH36" s="97" t="n">
        <f aca="false">(1440-((V36*W36)+(X36*Y36)+(Z36*AA36))/(V36+X36+Z36))/1440</f>
        <v>1</v>
      </c>
      <c r="AI36" s="98" t="n">
        <f aca="false">IF(T36&gt;0,(1440-((W36*V36+AR36*AS36)+(Y36*X36+AT36*AU36)+(Z36*AA36+AV36*AW36))/(V36+X36+Z36))/1440,"no data")</f>
        <v>0.866197183098592</v>
      </c>
      <c r="AJ36" s="110" t="n">
        <v>8.557</v>
      </c>
      <c r="AK36" s="101" t="n">
        <v>141.02</v>
      </c>
      <c r="AL36" s="101" t="n">
        <f aca="false">AJ36*AK36</f>
        <v>1206.70814</v>
      </c>
      <c r="AM36" s="110" t="n">
        <v>24.823</v>
      </c>
      <c r="AN36" s="88" t="n">
        <v>945</v>
      </c>
      <c r="AO36" s="103" t="n">
        <f aca="false">AM36*AN36</f>
        <v>23457.735</v>
      </c>
      <c r="AP36" s="104" t="n">
        <f aca="false">IF(T36&gt;0,((((AJ36*AK36)+(AM36*AN36))/(T36*1000))*1000000),"no data")</f>
        <v>8623.93116783217</v>
      </c>
      <c r="AQ36" s="101" t="n">
        <f aca="false">R36/24</f>
        <v>121.916666666667</v>
      </c>
      <c r="AR36" s="88" t="n">
        <v>0</v>
      </c>
      <c r="AS36" s="106" t="n">
        <v>0</v>
      </c>
      <c r="AT36" s="106" t="n">
        <v>0</v>
      </c>
      <c r="AU36" s="88" t="n">
        <v>0</v>
      </c>
      <c r="AV36" s="106" t="n">
        <v>19</v>
      </c>
      <c r="AW36" s="88" t="n">
        <v>1440</v>
      </c>
      <c r="AX36" s="88" t="n">
        <v>0</v>
      </c>
      <c r="AZ36" s="107" t="n">
        <v>978</v>
      </c>
      <c r="BA36" s="107" t="n">
        <v>992</v>
      </c>
      <c r="BB36" s="107" t="n">
        <v>994</v>
      </c>
      <c r="BC36" s="107" t="n">
        <f aca="false">BA36-AZ36</f>
        <v>14</v>
      </c>
      <c r="BD36" s="107" t="n">
        <f aca="false">AP36</f>
        <v>8623.93116783217</v>
      </c>
      <c r="BE36" s="232" t="n">
        <f aca="false">BB36/24</f>
        <v>41.4166666666667</v>
      </c>
      <c r="BF36" s="109" t="n">
        <v>0</v>
      </c>
      <c r="BG36" s="110" t="n">
        <v>0</v>
      </c>
      <c r="BH36" s="111" t="n">
        <v>28.57</v>
      </c>
      <c r="BI36" s="112" t="n">
        <v>26.35</v>
      </c>
      <c r="BJ36" s="111" t="n">
        <v>22.03</v>
      </c>
      <c r="BK36" s="111" t="n">
        <v>23.95</v>
      </c>
      <c r="BL36" s="112" t="n">
        <v>979.5</v>
      </c>
      <c r="BM36" s="111" t="n">
        <v>50.09</v>
      </c>
      <c r="BN36" s="113" t="n">
        <v>0.9322</v>
      </c>
      <c r="BO36" s="112" t="n">
        <v>92.98</v>
      </c>
      <c r="BP36" s="111" t="n">
        <v>86.12</v>
      </c>
      <c r="BQ36" s="114" t="n">
        <f aca="false">BP36-BO36</f>
        <v>-6.86</v>
      </c>
      <c r="BR36" s="107" t="n">
        <v>12706</v>
      </c>
      <c r="BS36" s="107" t="n">
        <v>12667</v>
      </c>
      <c r="BT36" s="116" t="n">
        <f aca="false">BS36-BR36</f>
        <v>-39</v>
      </c>
      <c r="BU36" s="107" t="n">
        <f aca="false">BF36+BG36</f>
        <v>0</v>
      </c>
      <c r="BV36" s="108" t="n">
        <v>0</v>
      </c>
      <c r="BW36" s="108" t="n">
        <v>0</v>
      </c>
      <c r="BY36" s="108" t="n">
        <v>24</v>
      </c>
      <c r="BZ36" s="108" t="n">
        <v>7.17</v>
      </c>
    </row>
    <row r="37" customFormat="false" ht="15" hidden="false" customHeight="false" outlineLevel="0" collapsed="false">
      <c r="A37" s="226"/>
      <c r="B37" s="85" t="n">
        <v>42886</v>
      </c>
      <c r="C37" s="86" t="n">
        <v>92.1</v>
      </c>
      <c r="D37" s="214" t="n">
        <v>0.48</v>
      </c>
      <c r="E37" s="88" t="n">
        <v>99</v>
      </c>
      <c r="F37" s="88" t="n">
        <v>84</v>
      </c>
      <c r="G37" s="89" t="n">
        <v>24</v>
      </c>
      <c r="H37" s="89" t="n">
        <v>0</v>
      </c>
      <c r="I37" s="89" t="n">
        <v>24</v>
      </c>
      <c r="J37" s="89" t="n">
        <v>0</v>
      </c>
      <c r="K37" s="90" t="n">
        <v>0</v>
      </c>
      <c r="L37" s="90" t="n">
        <v>0</v>
      </c>
      <c r="M37" s="90" t="n">
        <v>0</v>
      </c>
      <c r="N37" s="90" t="n">
        <v>0</v>
      </c>
      <c r="O37" s="90" t="n">
        <v>12</v>
      </c>
      <c r="P37" s="90" t="n">
        <v>0</v>
      </c>
      <c r="Q37" s="90" t="n">
        <v>3479</v>
      </c>
      <c r="R37" s="91" t="n">
        <v>3134</v>
      </c>
      <c r="S37" s="91" t="n">
        <v>3134</v>
      </c>
      <c r="T37" s="92" t="n">
        <v>3074</v>
      </c>
      <c r="U37" s="92" t="n">
        <v>3186</v>
      </c>
      <c r="V37" s="89" t="n">
        <v>41</v>
      </c>
      <c r="W37" s="89" t="n">
        <v>0</v>
      </c>
      <c r="X37" s="89" t="n">
        <v>42</v>
      </c>
      <c r="Y37" s="89" t="n">
        <v>0</v>
      </c>
      <c r="Z37" s="89" t="n">
        <v>60</v>
      </c>
      <c r="AA37" s="88" t="n">
        <v>0</v>
      </c>
      <c r="AB37" s="93" t="n">
        <f aca="false">U37-T37+AX37</f>
        <v>112</v>
      </c>
      <c r="AC37" s="94" t="n">
        <f aca="false">T37-S37</f>
        <v>-60</v>
      </c>
      <c r="AD37" s="88" t="n">
        <v>143</v>
      </c>
      <c r="AE37" s="95" t="n">
        <f aca="false">IF(AD37&gt;0, U37/(AD37*24),"no data")</f>
        <v>0.928321678321678</v>
      </c>
      <c r="AF37" s="96" t="n">
        <f aca="false">IF(Q37&gt;0,Q37/24,"no data")</f>
        <v>144.958333333333</v>
      </c>
      <c r="AG37" s="95" t="n">
        <f aca="false">IF(T37&gt;0,(T37/Q37),"no data")</f>
        <v>0.883587237711986</v>
      </c>
      <c r="AH37" s="97" t="n">
        <f aca="false">(1440-((V37*W37)+(X37*Y37)+(Z37*AA37))/(V37+X37+Z37))/1440</f>
        <v>1</v>
      </c>
      <c r="AI37" s="98" t="n">
        <f aca="false">IF(T37&gt;0,(1440-((W37*V37+AR37*AS37)+(Y37*X37+AT37*AU37)+(Z37*AA37+AV37*AW37))/(V37+X37+Z37))/1440,"no data")</f>
        <v>0.937062937062937</v>
      </c>
      <c r="AJ37" s="110" t="n">
        <v>8.565</v>
      </c>
      <c r="AK37" s="101" t="n">
        <v>139.92</v>
      </c>
      <c r="AL37" s="101" t="n">
        <f aca="false">AJ37*AK37</f>
        <v>1198.4148</v>
      </c>
      <c r="AM37" s="239" t="n">
        <v>27.255</v>
      </c>
      <c r="AN37" s="88" t="n">
        <v>946</v>
      </c>
      <c r="AO37" s="103" t="n">
        <f aca="false">AM37*AN37</f>
        <v>25783.23</v>
      </c>
      <c r="AP37" s="104" t="n">
        <f aca="false">IF(T37&gt;0,((((AJ37*AK37)+(AM37*AN37))/(T37*1000))*1000000),"no data")</f>
        <v>8777.37306441119</v>
      </c>
      <c r="AQ37" s="101" t="n">
        <f aca="false">R37/24</f>
        <v>130.583333333333</v>
      </c>
      <c r="AR37" s="88" t="n">
        <v>0</v>
      </c>
      <c r="AS37" s="106" t="n">
        <v>0</v>
      </c>
      <c r="AT37" s="106" t="n">
        <v>0</v>
      </c>
      <c r="AU37" s="88" t="n">
        <v>0</v>
      </c>
      <c r="AV37" s="106" t="n">
        <v>18</v>
      </c>
      <c r="AW37" s="88" t="n">
        <v>720</v>
      </c>
      <c r="AX37" s="88" t="n">
        <v>0</v>
      </c>
      <c r="AZ37" s="107" t="n">
        <v>993</v>
      </c>
      <c r="BA37" s="107" t="n">
        <v>1001</v>
      </c>
      <c r="BB37" s="107" t="n">
        <v>1192</v>
      </c>
      <c r="BC37" s="107" t="n">
        <f aca="false">BA37-AZ37</f>
        <v>8</v>
      </c>
      <c r="BD37" s="107" t="n">
        <f aca="false">AP37</f>
        <v>8777.37306441119</v>
      </c>
      <c r="BE37" s="232" t="n">
        <f aca="false">BB37/24</f>
        <v>49.6666666666667</v>
      </c>
      <c r="BF37" s="109" t="n">
        <v>1.109</v>
      </c>
      <c r="BG37" s="110" t="n">
        <v>1.103</v>
      </c>
      <c r="BH37" s="111" t="n">
        <v>28.9</v>
      </c>
      <c r="BI37" s="112" t="n">
        <v>26.6</v>
      </c>
      <c r="BJ37" s="111" t="n">
        <v>22.3</v>
      </c>
      <c r="BK37" s="111" t="n">
        <v>23.9</v>
      </c>
      <c r="BL37" s="112" t="n">
        <v>980.8</v>
      </c>
      <c r="BM37" s="111" t="n">
        <v>50.17</v>
      </c>
      <c r="BN37" s="122" t="n">
        <v>0.9325</v>
      </c>
      <c r="BO37" s="111" t="n">
        <v>93.46</v>
      </c>
      <c r="BP37" s="111" t="n">
        <v>86.38</v>
      </c>
      <c r="BQ37" s="114" t="n">
        <f aca="false">BP37-BO37</f>
        <v>-7.08</v>
      </c>
      <c r="BR37" s="107" t="n">
        <v>12642</v>
      </c>
      <c r="BS37" s="107" t="n">
        <v>12640</v>
      </c>
      <c r="BT37" s="116" t="n">
        <f aca="false">BS37-BR37</f>
        <v>-2</v>
      </c>
      <c r="BU37" s="107" t="n">
        <f aca="false">BF37+BG37</f>
        <v>2.212</v>
      </c>
      <c r="BV37" s="108" t="n">
        <v>13</v>
      </c>
      <c r="BW37" s="108" t="n">
        <v>13</v>
      </c>
      <c r="BY37" s="108" t="n">
        <v>24</v>
      </c>
      <c r="BZ37" s="108" t="n">
        <v>7.33</v>
      </c>
    </row>
    <row r="38" customFormat="false" ht="15" hidden="false" customHeight="false" outlineLevel="0" collapsed="false">
      <c r="A38" s="226"/>
      <c r="B38" s="85" t="n">
        <v>42887</v>
      </c>
      <c r="C38" s="86"/>
      <c r="D38" s="214"/>
      <c r="E38" s="88"/>
      <c r="F38" s="88"/>
      <c r="G38" s="89"/>
      <c r="H38" s="89"/>
      <c r="I38" s="89"/>
      <c r="J38" s="89"/>
      <c r="K38" s="90"/>
      <c r="L38" s="90"/>
      <c r="M38" s="90"/>
      <c r="N38" s="90"/>
      <c r="O38" s="90"/>
      <c r="P38" s="90"/>
      <c r="Q38" s="90"/>
      <c r="R38" s="91"/>
      <c r="S38" s="91"/>
      <c r="T38" s="92"/>
      <c r="U38" s="92"/>
      <c r="V38" s="89"/>
      <c r="W38" s="89"/>
      <c r="X38" s="89"/>
      <c r="Y38" s="89"/>
      <c r="Z38" s="89"/>
      <c r="AA38" s="88"/>
      <c r="AB38" s="93" t="n">
        <f aca="false">U38-T38+AX38</f>
        <v>0</v>
      </c>
      <c r="AC38" s="94" t="n">
        <f aca="false">T38-S38</f>
        <v>0</v>
      </c>
      <c r="AD38" s="88"/>
      <c r="AE38" s="95" t="str">
        <f aca="false">IF(AD38&gt;0, U38/(AD38*24),"no data")</f>
        <v>no data</v>
      </c>
      <c r="AF38" s="96" t="str">
        <f aca="false">IF(Q38&gt;0,Q38/24,"no data")</f>
        <v>no data</v>
      </c>
      <c r="AG38" s="95" t="str">
        <f aca="false">IF(T38&gt;0,(T38/Q38),"no data")</f>
        <v>no data</v>
      </c>
      <c r="AH38" s="97" t="e">
        <f aca="false">(1440-((V38*W38)+(X38*Y38)+(Z38*AA38))/(V38+X38+Z38))/1440</f>
        <v>#DIV/0!</v>
      </c>
      <c r="AI38" s="98" t="str">
        <f aca="false">IF(T38&gt;0,(1440-((W38*V38+AR38*AS38)+(Y38*X38+AT38*AU38)+(Z38*AA38+AV38*AW38))/(V38+X38+Z38))/1440,"no data")</f>
        <v>no data</v>
      </c>
      <c r="AJ38" s="110"/>
      <c r="AK38" s="101"/>
      <c r="AL38" s="101" t="n">
        <f aca="false">AJ38*AK38</f>
        <v>0</v>
      </c>
      <c r="AM38" s="110"/>
      <c r="AN38" s="88"/>
      <c r="AO38" s="103" t="n">
        <f aca="false">AM38*AN38</f>
        <v>0</v>
      </c>
      <c r="AP38" s="104" t="str">
        <f aca="false">IF(T38&gt;0,((((AJ38*AK38)+(AM38*AN38))/(T38*1000))*1000000),"no data")</f>
        <v>no data</v>
      </c>
      <c r="AQ38" s="101" t="n">
        <f aca="false">R38/24</f>
        <v>0</v>
      </c>
      <c r="AR38" s="88"/>
      <c r="AS38" s="106"/>
      <c r="AT38" s="106"/>
      <c r="AU38" s="88"/>
      <c r="AV38" s="106"/>
      <c r="AW38" s="88"/>
      <c r="AX38" s="88"/>
      <c r="AZ38" s="107"/>
      <c r="BA38" s="107"/>
      <c r="BB38" s="107"/>
      <c r="BC38" s="107" t="n">
        <f aca="false">BA38-AZ38</f>
        <v>0</v>
      </c>
      <c r="BD38" s="107" t="str">
        <f aca="false">AP38</f>
        <v>no data</v>
      </c>
      <c r="BE38" s="232" t="n">
        <f aca="false">BB38/24</f>
        <v>0</v>
      </c>
      <c r="BF38" s="109"/>
      <c r="BG38" s="110"/>
      <c r="BH38" s="111"/>
      <c r="BI38" s="112"/>
      <c r="BJ38" s="112"/>
      <c r="BK38" s="112"/>
      <c r="BL38" s="112"/>
      <c r="BM38" s="111"/>
      <c r="BN38" s="113"/>
      <c r="BO38" s="108"/>
      <c r="BP38" s="108"/>
      <c r="BQ38" s="114" t="n">
        <f aca="false">BP38-BO38</f>
        <v>0</v>
      </c>
      <c r="BR38" s="107"/>
      <c r="BS38" s="107"/>
      <c r="BT38" s="116" t="n">
        <f aca="false">BS38-BR38</f>
        <v>0</v>
      </c>
      <c r="BU38" s="107" t="n">
        <f aca="false">BF38+BG38</f>
        <v>0</v>
      </c>
      <c r="BV38" s="108"/>
      <c r="BW38" s="108"/>
      <c r="BY38" s="108"/>
      <c r="BZ38" s="108"/>
    </row>
    <row r="39" customFormat="false" ht="15" hidden="false" customHeight="false" outlineLevel="0" collapsed="false">
      <c r="A39" s="226"/>
      <c r="B39" s="85" t="n">
        <v>42888</v>
      </c>
      <c r="C39" s="86"/>
      <c r="D39" s="214"/>
      <c r="E39" s="88"/>
      <c r="F39" s="88"/>
      <c r="G39" s="89"/>
      <c r="H39" s="89"/>
      <c r="I39" s="89"/>
      <c r="J39" s="89"/>
      <c r="K39" s="90"/>
      <c r="L39" s="90"/>
      <c r="M39" s="90"/>
      <c r="N39" s="90"/>
      <c r="O39" s="90"/>
      <c r="P39" s="90"/>
      <c r="Q39" s="90"/>
      <c r="R39" s="91"/>
      <c r="S39" s="91"/>
      <c r="T39" s="92"/>
      <c r="U39" s="92"/>
      <c r="V39" s="89"/>
      <c r="W39" s="89"/>
      <c r="X39" s="89"/>
      <c r="Y39" s="89"/>
      <c r="Z39" s="89"/>
      <c r="AA39" s="88"/>
      <c r="AB39" s="93" t="n">
        <f aca="false">U39-T39+AX39</f>
        <v>0</v>
      </c>
      <c r="AC39" s="94" t="n">
        <f aca="false">T39-S39</f>
        <v>0</v>
      </c>
      <c r="AD39" s="88"/>
      <c r="AE39" s="95" t="str">
        <f aca="false">IF(AD39&gt;0, U39/(AD39*24),"no data")</f>
        <v>no data</v>
      </c>
      <c r="AF39" s="96" t="str">
        <f aca="false">IF(Q39&gt;0,Q39/24,"no data")</f>
        <v>no data</v>
      </c>
      <c r="AG39" s="95" t="str">
        <f aca="false">IF(T39&gt;0,(T39/Q39),"no data")</f>
        <v>no data</v>
      </c>
      <c r="AH39" s="97" t="e">
        <f aca="false">(1440-((V39*W39)+(X39*Y39)+(Z39*AA39))/(V39+X39+Z39))/1440</f>
        <v>#DIV/0!</v>
      </c>
      <c r="AI39" s="98" t="str">
        <f aca="false">IF(T39&gt;0,(1440-((W39*V39+AR39*AS39)+(Y39*X39+AT39*AU39)+(Z39*AA39+AV39*AW39))/(V39+X39+Z39))/1440,"no data")</f>
        <v>no data</v>
      </c>
      <c r="AJ39" s="110"/>
      <c r="AK39" s="101"/>
      <c r="AL39" s="101" t="n">
        <f aca="false">AJ39*AK39</f>
        <v>0</v>
      </c>
      <c r="AM39" s="110"/>
      <c r="AN39" s="88"/>
      <c r="AO39" s="103" t="n">
        <f aca="false">AM39*AN39</f>
        <v>0</v>
      </c>
      <c r="AP39" s="104" t="str">
        <f aca="false">IF(T39&gt;0,((((AJ39*AK39)+(AM39*AN39))/(T39*1000))*1000000),"no data")</f>
        <v>no data</v>
      </c>
      <c r="AQ39" s="101" t="n">
        <f aca="false">R39/24</f>
        <v>0</v>
      </c>
      <c r="AR39" s="88"/>
      <c r="AS39" s="106"/>
      <c r="AT39" s="106"/>
      <c r="AU39" s="88"/>
      <c r="AV39" s="106"/>
      <c r="AW39" s="88"/>
      <c r="AX39" s="88"/>
      <c r="AZ39" s="107"/>
      <c r="BA39" s="107"/>
      <c r="BB39" s="107"/>
      <c r="BC39" s="107" t="n">
        <f aca="false">BA39-AZ39</f>
        <v>0</v>
      </c>
      <c r="BD39" s="107" t="str">
        <f aca="false">AP39</f>
        <v>no data</v>
      </c>
      <c r="BE39" s="232" t="n">
        <f aca="false">BB39/24</f>
        <v>0</v>
      </c>
      <c r="BF39" s="109"/>
      <c r="BG39" s="110"/>
      <c r="BH39" s="111"/>
      <c r="BI39" s="112"/>
      <c r="BJ39" s="112"/>
      <c r="BK39" s="112"/>
      <c r="BL39" s="112"/>
      <c r="BM39" s="111"/>
      <c r="BN39" s="113"/>
      <c r="BO39" s="108"/>
      <c r="BP39" s="108"/>
      <c r="BQ39" s="114" t="n">
        <f aca="false">BP39-BO39</f>
        <v>0</v>
      </c>
      <c r="BR39" s="107"/>
      <c r="BS39" s="107"/>
      <c r="BT39" s="116" t="n">
        <f aca="false">BS39-BR39</f>
        <v>0</v>
      </c>
      <c r="BU39" s="107" t="n">
        <f aca="false">BF39+BG39</f>
        <v>0</v>
      </c>
      <c r="BV39" s="108"/>
      <c r="BW39" s="108"/>
      <c r="BY39" s="108"/>
      <c r="BZ39" s="108"/>
    </row>
    <row r="40" customFormat="false" ht="15" hidden="false" customHeight="false" outlineLevel="0" collapsed="false">
      <c r="A40" s="226"/>
      <c r="B40" s="85" t="n">
        <v>42889</v>
      </c>
      <c r="C40" s="86"/>
      <c r="D40" s="214"/>
      <c r="E40" s="88"/>
      <c r="F40" s="88"/>
      <c r="G40" s="89"/>
      <c r="H40" s="89"/>
      <c r="I40" s="89"/>
      <c r="J40" s="89"/>
      <c r="K40" s="90"/>
      <c r="L40" s="90"/>
      <c r="M40" s="90"/>
      <c r="N40" s="90"/>
      <c r="O40" s="90"/>
      <c r="P40" s="90"/>
      <c r="Q40" s="90"/>
      <c r="R40" s="91"/>
      <c r="S40" s="91"/>
      <c r="T40" s="92"/>
      <c r="U40" s="92"/>
      <c r="V40" s="89"/>
      <c r="W40" s="89"/>
      <c r="X40" s="89"/>
      <c r="Y40" s="89"/>
      <c r="Z40" s="89"/>
      <c r="AA40" s="88"/>
      <c r="AB40" s="93" t="n">
        <f aca="false">U40-T40+AX40</f>
        <v>0</v>
      </c>
      <c r="AC40" s="94" t="n">
        <f aca="false">T40-S40</f>
        <v>0</v>
      </c>
      <c r="AD40" s="88"/>
      <c r="AE40" s="95" t="str">
        <f aca="false">IF(AD40&gt;0, U40/(AD40*24),"no data")</f>
        <v>no data</v>
      </c>
      <c r="AF40" s="96" t="str">
        <f aca="false">IF(Q40&gt;0,Q40/24,"no data")</f>
        <v>no data</v>
      </c>
      <c r="AG40" s="95" t="str">
        <f aca="false">IF(T40&gt;0,(T40/Q40),"no data")</f>
        <v>no data</v>
      </c>
      <c r="AH40" s="97" t="e">
        <f aca="false">(1440-((V40*W40)+(X40*Y40)+(Z40*AA40))/(V40+X40+Z40))/1440</f>
        <v>#DIV/0!</v>
      </c>
      <c r="AI40" s="98" t="str">
        <f aca="false">IF(T40&gt;0,(1440-((W40*V40+AR40*AS40)+(Y40*X40+AT40*AU40)+(Z40*AA40+AV40*AW40))/(V40+X40+Z40))/1440,"no data")</f>
        <v>no data</v>
      </c>
      <c r="AJ40" s="110"/>
      <c r="AK40" s="101"/>
      <c r="AL40" s="101" t="n">
        <f aca="false">AJ40*AK40</f>
        <v>0</v>
      </c>
      <c r="AM40" s="110"/>
      <c r="AN40" s="88"/>
      <c r="AO40" s="103" t="n">
        <f aca="false">AM40*AN40</f>
        <v>0</v>
      </c>
      <c r="AP40" s="104" t="str">
        <f aca="false">IF(T40&gt;0,((((AJ40*AK40)+(AM40*AN40))/(T40*1000))*1000000),"no data")</f>
        <v>no data</v>
      </c>
      <c r="AQ40" s="101" t="n">
        <f aca="false">R40/24</f>
        <v>0</v>
      </c>
      <c r="AR40" s="88"/>
      <c r="AS40" s="106"/>
      <c r="AT40" s="106"/>
      <c r="AU40" s="88"/>
      <c r="AV40" s="106"/>
      <c r="AW40" s="88"/>
      <c r="AX40" s="88"/>
      <c r="AZ40" s="107"/>
      <c r="BA40" s="107"/>
      <c r="BB40" s="107"/>
      <c r="BC40" s="107" t="n">
        <f aca="false">BA40-AZ40</f>
        <v>0</v>
      </c>
      <c r="BD40" s="107" t="str">
        <f aca="false">AP40</f>
        <v>no data</v>
      </c>
      <c r="BE40" s="232" t="n">
        <f aca="false">BB40/24</f>
        <v>0</v>
      </c>
      <c r="BF40" s="109"/>
      <c r="BG40" s="110"/>
      <c r="BH40" s="111"/>
      <c r="BI40" s="112"/>
      <c r="BJ40" s="112"/>
      <c r="BK40" s="112"/>
      <c r="BL40" s="112"/>
      <c r="BM40" s="111"/>
      <c r="BN40" s="113"/>
      <c r="BO40" s="108"/>
      <c r="BP40" s="108"/>
      <c r="BQ40" s="114" t="n">
        <f aca="false">BP40-BO40</f>
        <v>0</v>
      </c>
      <c r="BR40" s="107"/>
      <c r="BS40" s="107"/>
      <c r="BT40" s="116" t="n">
        <f aca="false">BS40-BR40</f>
        <v>0</v>
      </c>
      <c r="BU40" s="107" t="n">
        <f aca="false">BF40+BG40</f>
        <v>0</v>
      </c>
      <c r="BV40" s="233"/>
      <c r="BW40" s="233"/>
      <c r="BY40" s="123"/>
      <c r="BZ40" s="123"/>
    </row>
    <row r="41" customFormat="false" ht="15" hidden="false" customHeight="false" outlineLevel="0" collapsed="false">
      <c r="A41" s="522"/>
      <c r="B41" s="523" t="s">
        <v>149</v>
      </c>
      <c r="C41" s="403" t="n">
        <f aca="false">AVERAGE(C7:C37)</f>
        <v>94.6025806451613</v>
      </c>
      <c r="D41" s="404" t="n">
        <f aca="false">AVERAGE(D7:D37)</f>
        <v>0.409461290322581</v>
      </c>
      <c r="E41" s="403" t="n">
        <f aca="false">AVERAGE(E7:E37)</f>
        <v>106.096774193548</v>
      </c>
      <c r="F41" s="403" t="n">
        <f aca="false">AVERAGE(F7:F37)</f>
        <v>82.5806451612903</v>
      </c>
      <c r="G41" s="403" t="n">
        <f aca="false">SUM(G7:G37)+(INT(SUM(H7:H37)/60))</f>
        <v>740</v>
      </c>
      <c r="H41" s="403" t="n">
        <f aca="false">SUM(H7:H37)-(INT(SUM(H7:H37)/60)*60)</f>
        <v>15</v>
      </c>
      <c r="I41" s="403" t="n">
        <f aca="false">SUM(I7:I37)+(INT(SUM(J7:J37)/60))</f>
        <v>741</v>
      </c>
      <c r="J41" s="403" t="n">
        <f aca="false">SUM(J7:J37)-(INT(SUM(J7:J37)/60)*60)</f>
        <v>6</v>
      </c>
      <c r="K41" s="403" t="n">
        <f aca="false">SUM(K7:K37)-(INT(SUM(K7:K37)/60)*60)</f>
        <v>0</v>
      </c>
      <c r="L41" s="403" t="n">
        <f aca="false">SUM(L7:L37)-(INT(SUM(L7:L37)/60)*60)</f>
        <v>0</v>
      </c>
      <c r="M41" s="403" t="n">
        <f aca="false">SUM(M7:M37)-(INT(SUM(M7:M37)/60)*60)</f>
        <v>0</v>
      </c>
      <c r="N41" s="403" t="n">
        <f aca="false">SUM(N7:N37)-(INT(SUM(N7:N37)/60)*60)</f>
        <v>0</v>
      </c>
      <c r="O41" s="403" t="n">
        <f aca="false">SUM(O7:O37)-(INT(SUM(O7:O37)/60)*60)</f>
        <v>3</v>
      </c>
      <c r="P41" s="403" t="n">
        <f aca="false">SUM(P7:P37)-(INT(SUM(P7:P37)/60)*60)</f>
        <v>30</v>
      </c>
      <c r="Q41" s="405" t="n">
        <f aca="false">SUM(Q7:Q37)</f>
        <v>106982</v>
      </c>
      <c r="R41" s="405" t="n">
        <f aca="false">SUM(R7:R37)</f>
        <v>95854.5</v>
      </c>
      <c r="S41" s="405" t="n">
        <f aca="false">SUM(S7:S37)</f>
        <v>95854.5</v>
      </c>
      <c r="T41" s="524" t="n">
        <v>93606.87</v>
      </c>
      <c r="U41" s="405" t="n">
        <f aca="false">SUM(U7:U37)</f>
        <v>96666</v>
      </c>
      <c r="V41" s="408" t="n">
        <f aca="false">AVERAGE(V7:V37)</f>
        <v>41.258064516129</v>
      </c>
      <c r="W41" s="408" t="n">
        <f aca="false">SUM(W7:W37)</f>
        <v>208</v>
      </c>
      <c r="X41" s="408" t="n">
        <f aca="false">AVERAGE(X7:X37)</f>
        <v>41.9354838709677</v>
      </c>
      <c r="Y41" s="408" t="n">
        <f aca="false">SUM(Y7:Y37)</f>
        <v>155</v>
      </c>
      <c r="Z41" s="408" t="n">
        <f aca="false">AVERAGE(Z7:Z37)</f>
        <v>60.0645161290323</v>
      </c>
      <c r="AA41" s="408" t="n">
        <f aca="false">SUM(AA7:AA37)</f>
        <v>227</v>
      </c>
      <c r="AB41" s="409" t="n">
        <f aca="false">U41-T41+AX41</f>
        <v>3061.13</v>
      </c>
      <c r="AC41" s="406" t="n">
        <f aca="false">(SUM($AC$7:$AC$37))</f>
        <v>-2446.5</v>
      </c>
      <c r="AD41" s="406" t="n">
        <f aca="false">AVERAGE(AD7:AD37)</f>
        <v>137.258064516129</v>
      </c>
      <c r="AE41" s="410" t="n">
        <f aca="false">AVERAGE(AE7:AE37)</f>
        <v>0.947214001945843</v>
      </c>
      <c r="AF41" s="408" t="n">
        <f aca="false">AVERAGE(AF7:AF37)</f>
        <v>143.793010752688</v>
      </c>
      <c r="AG41" s="410" t="n">
        <f aca="false">T41/Q41</f>
        <v>0.874977753266905</v>
      </c>
      <c r="AH41" s="410" t="n">
        <f aca="false">AVERAGE(AH7:AH37)</f>
        <v>0.995510268368131</v>
      </c>
      <c r="AI41" s="410" t="n">
        <f aca="false">AVERAGE(AI7:AI37)</f>
        <v>0.914926798626499</v>
      </c>
      <c r="AJ41" s="412" t="n">
        <f aca="false">SUM(AJ7:AJ37)</f>
        <v>265.024</v>
      </c>
      <c r="AK41" s="412" t="n">
        <f aca="false">AVERAGE(AK7:AK37)</f>
        <v>146.008387096774</v>
      </c>
      <c r="AL41" s="412" t="n">
        <f aca="false">SUM(AL7:AL37)</f>
        <v>38697.06081</v>
      </c>
      <c r="AM41" s="412" t="n">
        <f aca="false">SUM(AM7:AM37)</f>
        <v>822.372</v>
      </c>
      <c r="AN41" s="412" t="n">
        <f aca="false">AVERAGE(AN7:AN37)</f>
        <v>944.032258064516</v>
      </c>
      <c r="AO41" s="411" t="n">
        <f aca="false">SUM(AO7:AO37)</f>
        <v>776340.655</v>
      </c>
      <c r="AP41" s="414" t="n">
        <f aca="false">((AL41+AO41))/(T41*1000)*1000000</f>
        <v>8707.02883036256</v>
      </c>
      <c r="AQ41" s="35"/>
      <c r="AR41" s="416" t="n">
        <f aca="false">SUM(AR7:AR37)</f>
        <v>43</v>
      </c>
      <c r="AS41" s="416" t="n">
        <f aca="false">SUM(AS7:AS37)</f>
        <v>39</v>
      </c>
      <c r="AT41" s="416" t="n">
        <f aca="false">SUM(AT7:AT37)</f>
        <v>41</v>
      </c>
      <c r="AU41" s="416" t="n">
        <f aca="false">SUM(AU7:AU37)</f>
        <v>36</v>
      </c>
      <c r="AV41" s="416" t="n">
        <f aca="false">SUM(AV7:AV37)</f>
        <v>523</v>
      </c>
      <c r="AW41" s="416" t="n">
        <f aca="false">SUM(AW7:AW37)</f>
        <v>29818</v>
      </c>
      <c r="AX41" s="416" t="n">
        <f aca="false">SUM(AX7:AX37)</f>
        <v>2</v>
      </c>
      <c r="AZ41" s="437" t="n">
        <f aca="false">SUM(AZ7:AZ37)</f>
        <v>30420</v>
      </c>
      <c r="BA41" s="437" t="n">
        <f aca="false">SUM(BA7:BA37)</f>
        <v>31039</v>
      </c>
      <c r="BB41" s="437" t="n">
        <f aca="false">SUM(BB7:BB37)</f>
        <v>35207</v>
      </c>
      <c r="BC41" s="5" t="n">
        <f aca="false">(BA41-AZ41)</f>
        <v>619</v>
      </c>
      <c r="BD41" s="526" t="n">
        <f aca="false">AP41</f>
        <v>8707.02883036256</v>
      </c>
      <c r="BE41" s="526" t="n">
        <f aca="false">SUM(BE7:BE37)</f>
        <v>1466.95833333333</v>
      </c>
      <c r="BF41" s="526" t="n">
        <f aca="false">SUM(BF7:BF37)</f>
        <v>23.634</v>
      </c>
      <c r="BG41" s="526" t="n">
        <f aca="false">SUM(BG7:BG37)</f>
        <v>23.091</v>
      </c>
      <c r="BH41" s="526" t="n">
        <f aca="false">AVERAGE(BH7:BH37)</f>
        <v>28.6709677419355</v>
      </c>
      <c r="BI41" s="526" t="n">
        <f aca="false">AVERAGE(BI7:BI37)</f>
        <v>26.4841935483871</v>
      </c>
      <c r="BJ41" s="526" t="n">
        <f aca="false">AVERAGE(BJ7:BJ37)</f>
        <v>22.2387096774194</v>
      </c>
      <c r="BK41" s="526" t="n">
        <f aca="false">AVERAGE(BK7:BK37)</f>
        <v>23.9941935483871</v>
      </c>
      <c r="BL41" s="526" t="n">
        <f aca="false">AVERAGE(BL7:BL37)</f>
        <v>985.863870967741</v>
      </c>
      <c r="BM41" s="526" t="n">
        <f aca="false">AVERAGE(BM7:BM37)</f>
        <v>50.0838709677419</v>
      </c>
      <c r="BN41" s="526" t="n">
        <f aca="false">AVERAGE(BN7:BN37)</f>
        <v>0.930661290322581</v>
      </c>
      <c r="BO41" s="526" t="n">
        <f aca="false">AVERAGE(BO7:BO37)</f>
        <v>92.1693548387097</v>
      </c>
      <c r="BP41" s="526" t="n">
        <f aca="false">AVERAGE(BP7:BP37)</f>
        <v>85.8625806451613</v>
      </c>
      <c r="BR41" s="526" t="n">
        <f aca="false">AVERAGE(BR7:BR37)</f>
        <v>12694.7419354839</v>
      </c>
      <c r="BS41" s="526" t="n">
        <f aca="false">AVERAGE(BS7:BS37)</f>
        <v>12683.1387096774</v>
      </c>
      <c r="BT41" s="5"/>
      <c r="BU41" s="421" t="n">
        <f aca="false">(SUM(BU7:BU37))</f>
        <v>46.725</v>
      </c>
      <c r="BV41" s="421" t="n">
        <f aca="false">(SUM(BV7:BV37))</f>
        <v>425.68</v>
      </c>
      <c r="BW41" s="421" t="n">
        <f aca="false">(SUM(BW7:BW37))</f>
        <v>424.862</v>
      </c>
      <c r="BY41" s="528" t="n">
        <f aca="false">SUM(BY7:BY37)</f>
        <v>698.34</v>
      </c>
      <c r="BZ41" s="528" t="n">
        <f aca="false">SUM(BZ7:BZ37)</f>
        <v>220.156</v>
      </c>
    </row>
    <row r="42" customFormat="false" ht="15.75" hidden="false" customHeight="false" outlineLevel="0" collapsed="false">
      <c r="A42" s="529"/>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530"/>
      <c r="AX42" s="402" t="s">
        <v>166</v>
      </c>
      <c r="BD42" s="435" t="str">
        <f aca="false">AP42</f>
        <v>Avg.</v>
      </c>
      <c r="BR42" s="5"/>
      <c r="BS42" s="5"/>
      <c r="BT42" s="5"/>
      <c r="BW42" s="0" t="n">
        <f aca="false">(BV41+BW41)/2</f>
        <v>425.271</v>
      </c>
      <c r="BY42" s="186"/>
      <c r="BZ42" s="186"/>
    </row>
    <row r="43" customFormat="false" ht="15.75" hidden="false" customHeight="false" outlineLevel="0" collapsed="false">
      <c r="B43" s="531"/>
      <c r="C43" s="531"/>
      <c r="D43" s="531"/>
      <c r="E43" s="531"/>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1"/>
      <c r="AD43" s="531"/>
      <c r="AE43" s="531"/>
      <c r="AF43" s="531"/>
      <c r="AG43" s="531"/>
      <c r="AH43" s="531"/>
      <c r="AI43" s="531"/>
      <c r="AJ43" s="531"/>
      <c r="AK43" s="531"/>
      <c r="AL43" s="439"/>
      <c r="AP43" s="186"/>
      <c r="AY43" s="440"/>
      <c r="AZ43" s="441"/>
      <c r="BA43" s="441"/>
      <c r="BB43" s="441"/>
      <c r="BC43" s="5"/>
      <c r="BR43" s="5"/>
      <c r="BS43" s="5"/>
      <c r="BT43" s="5"/>
      <c r="BY43" s="186"/>
      <c r="BZ43" s="186"/>
    </row>
    <row r="44" customFormat="false" ht="60.75" hidden="false" customHeight="true" outlineLevel="0" collapsed="false">
      <c r="B44" s="443" t="s">
        <v>167</v>
      </c>
      <c r="C44" s="443" t="s">
        <v>168</v>
      </c>
      <c r="D44" s="443" t="s">
        <v>169</v>
      </c>
      <c r="E44" s="443" t="s">
        <v>170</v>
      </c>
      <c r="F44" s="443"/>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5" t="s">
        <v>27</v>
      </c>
      <c r="AC44" s="448" t="s">
        <v>144</v>
      </c>
      <c r="AD44" s="449" t="s">
        <v>29</v>
      </c>
      <c r="AE44" s="449" t="s">
        <v>30</v>
      </c>
      <c r="AF44" s="449" t="s">
        <v>181</v>
      </c>
      <c r="AG44" s="450" t="s">
        <v>237</v>
      </c>
      <c r="AH44" s="450" t="s">
        <v>33</v>
      </c>
      <c r="AI44" s="451" t="s">
        <v>34</v>
      </c>
      <c r="AJ44" s="446" t="s">
        <v>182</v>
      </c>
      <c r="AK44" s="452" t="s">
        <v>145</v>
      </c>
      <c r="AL44" s="452" t="s">
        <v>146</v>
      </c>
      <c r="AM44" s="446" t="s">
        <v>183</v>
      </c>
      <c r="AN44" s="452" t="s">
        <v>184</v>
      </c>
      <c r="AO44" s="452" t="s">
        <v>40</v>
      </c>
      <c r="AP44" s="451" t="s">
        <v>185</v>
      </c>
      <c r="AQ44" s="532"/>
      <c r="AY44" s="440"/>
      <c r="AZ44" s="441"/>
      <c r="BA44" s="441"/>
      <c r="BB44" s="441"/>
      <c r="BC44" s="194" t="n">
        <f aca="false">AVERAGE(BC28:BC31)</f>
        <v>20</v>
      </c>
      <c r="BR44" s="5"/>
      <c r="BS44" s="5"/>
      <c r="BT44" s="5"/>
      <c r="BY44" s="186"/>
      <c r="BZ44" s="186"/>
    </row>
    <row r="45" customFormat="false" ht="15" hidden="false" customHeight="false" outlineLevel="0" collapsed="false">
      <c r="B45" s="533" t="s">
        <v>104</v>
      </c>
      <c r="C45" s="534" t="n">
        <f aca="false">IF(C6=0,"no data",AVERAGE(C6:C12))</f>
        <v>90.4</v>
      </c>
      <c r="D45" s="535" t="n">
        <f aca="false">IF(D6=0,"no data",AVERAGE(D6:D12))</f>
        <v>0.377142857142857</v>
      </c>
      <c r="E45" s="534" t="n">
        <f aca="false">IF(E6=0,"no data",AVERAGE(E6:E12))</f>
        <v>103.142857142857</v>
      </c>
      <c r="F45" s="534" t="n">
        <f aca="false">IF(F6=0,"no data",AVERAGE(F6:F12))</f>
        <v>77.8571428571429</v>
      </c>
      <c r="G45" s="534" t="n">
        <f aca="false">SUM(G6:G12)+INT(SUM(H6:H12)/60)</f>
        <v>168</v>
      </c>
      <c r="H45" s="534" t="n">
        <f aca="false">SUM(H6:H12)-INT(SUM(H6:H12)/60)*60</f>
        <v>0</v>
      </c>
      <c r="I45" s="534" t="n">
        <f aca="false">SUM(I6:I12)+INT(SUM(J6:J12)/60)</f>
        <v>168</v>
      </c>
      <c r="J45" s="534" t="n">
        <f aca="false">SUM(J6:J12)-INT(SUM(J6:J12)/60)*60</f>
        <v>0</v>
      </c>
      <c r="K45" s="534" t="n">
        <f aca="false">SUM(K6:K12)+INT(SUM(L6:L12)/60)</f>
        <v>0</v>
      </c>
      <c r="L45" s="534" t="n">
        <f aca="false">SUM(L6:L12)-INT(SUM(L6:L12)/60)*60</f>
        <v>0</v>
      </c>
      <c r="M45" s="534" t="n">
        <f aca="false">SUM(M6:M12)+INT(SUM(N6:N12)/60)</f>
        <v>0</v>
      </c>
      <c r="N45" s="534" t="n">
        <f aca="false">SUM(N6:N12)-INT(SUM(N6:N12)/60)*60</f>
        <v>0</v>
      </c>
      <c r="O45" s="534" t="n">
        <f aca="false">SUM(O6:O12)+INT(SUM(P6:P12)/60)</f>
        <v>72</v>
      </c>
      <c r="P45" s="534" t="n">
        <f aca="false">SUM(P6:P12)-INT(SUM(P6:P12)/60)*60</f>
        <v>0</v>
      </c>
      <c r="Q45" s="536" t="n">
        <f aca="false">IF(Q6=0,"no data", AVERAGE(Q6:Q12))</f>
        <v>3493.57142857143</v>
      </c>
      <c r="R45" s="536" t="n">
        <f aca="false">IF(R6=0,"no data", AVERAGE(R6:R12))</f>
        <v>3177.85714285714</v>
      </c>
      <c r="S45" s="536" t="n">
        <f aca="false">IF(S6=0,"no data", AVERAGE(S6:S12))</f>
        <v>3177.85714285714</v>
      </c>
      <c r="T45" s="536" t="n">
        <f aca="false">IF(T6=0,"no data", AVERAGE(T6:T12))</f>
        <v>3120.14285714286</v>
      </c>
      <c r="U45" s="536" t="n">
        <f aca="false">IF(U6=0,"no data", AVERAGE(U6:U12))</f>
        <v>3226.57142857143</v>
      </c>
      <c r="V45" s="537" t="n">
        <f aca="false">IF(V6=0,"no data", AVERAGE(V6:V12))</f>
        <v>42.1428571428571</v>
      </c>
      <c r="W45" s="538" t="str">
        <f aca="false">IF(AND(W6=0,W7=0,W8=0,W9=0,W10=0,W11= 0,W12=0),"No outage",SUM(W6:W12))</f>
        <v>No outage</v>
      </c>
      <c r="X45" s="538" t="n">
        <f aca="false">IF(X6=0,"no data", AVERAGE(X6:X12))</f>
        <v>42.7142857142857</v>
      </c>
      <c r="Y45" s="538" t="str">
        <f aca="false">IF(AND(Y6=0,Y7=0,Y8=0,Y9=0,Y10=0,Y11= 0,Y12=0),"No outage",SUM(Y6:Y12))</f>
        <v>No outage</v>
      </c>
      <c r="Z45" s="538" t="n">
        <f aca="false">IF(AND(Z6=0,Z7=0,Z8=0,Z9=0,Z10=0, Z11=0,Z12=0),"No outage",SUM(Z6:Z12))</f>
        <v>420</v>
      </c>
      <c r="AA45" s="538" t="str">
        <f aca="false">IF(Y6=0,"no data", AVERAGE(AA6:AA12))</f>
        <v>no data</v>
      </c>
      <c r="AB45" s="534" t="str">
        <f aca="false">IF(Y6=0,"no data", SUM(AB6:AB12))</f>
        <v>no data</v>
      </c>
      <c r="AC45" s="534" t="n">
        <f aca="false">IF(AC6=0,"no data", SUM(AC6:AC12))</f>
        <v>-404</v>
      </c>
      <c r="AD45" s="537" t="n">
        <f aca="false">IF(AD6=0,"no data", AVERAGE(AD6:AD12))</f>
        <v>142</v>
      </c>
      <c r="AE45" s="539" t="n">
        <f aca="false">IF(AE6=0,"no data", AVERAGE(AE6:AE12))</f>
        <v>0.947120074456293</v>
      </c>
      <c r="AF45" s="538" t="n">
        <f aca="false">IF(AF6=0,"no data", AVERAGE(AF6:AF12))</f>
        <v>145.565476190476</v>
      </c>
      <c r="AG45" s="539" t="n">
        <f aca="false">IF(AG6=0,"no data", AVERAGE(AG6:AG12))</f>
        <v>0.893161911416223</v>
      </c>
      <c r="AH45" s="539" t="n">
        <f aca="false">IF(AH6=0,"no data", AVERAGE(AH6:AH12))</f>
        <v>1</v>
      </c>
      <c r="AI45" s="539" t="n">
        <f aca="false">IF(AI6=0,"no data", AVERAGE(AI6:AI12))</f>
        <v>0.937934159474074</v>
      </c>
      <c r="AJ45" s="538" t="n">
        <f aca="false">IF(AJ6=0,"no data", SUM(AJ6:AJ12))</f>
        <v>60.252</v>
      </c>
      <c r="AK45" s="538" t="n">
        <f aca="false">IF(AK6=0,"no data", AVERAGE(AK6:AK12))</f>
        <v>147.735714285714</v>
      </c>
      <c r="AL45" s="538" t="n">
        <f aca="false">AJ45*AK45</f>
        <v>8901.37225714286</v>
      </c>
      <c r="AM45" s="538" t="n">
        <f aca="false">IF(AM6=0,"no data", SUM(AM6:AM12))</f>
        <v>192.147</v>
      </c>
      <c r="AN45" s="538" t="n">
        <f aca="false">IF(AN6=0,"no data", AVERAGE(AN6:AN12))</f>
        <v>944.428571428571</v>
      </c>
      <c r="AO45" s="538" t="n">
        <f aca="false">AM45*AN45</f>
        <v>181469.116714286</v>
      </c>
      <c r="AP45" s="540" t="n">
        <f aca="false">IF(AP6=0,"no data", AVERAGE(AP6:AP12))</f>
        <v>8714.98601582012</v>
      </c>
      <c r="AQ45" s="464"/>
      <c r="AY45" s="440"/>
      <c r="AZ45" s="441"/>
      <c r="BA45" s="441"/>
      <c r="BB45" s="441"/>
      <c r="BR45" s="5"/>
      <c r="BS45" s="5"/>
      <c r="BT45" s="5"/>
      <c r="BY45" s="186"/>
      <c r="BZ45" s="186"/>
    </row>
    <row r="46" customFormat="false" ht="15" hidden="false" customHeight="false" outlineLevel="0" collapsed="false">
      <c r="B46" s="533" t="s">
        <v>105</v>
      </c>
      <c r="C46" s="541" t="n">
        <f aca="false">IF(C13=0,"no data", AVERAGE(C13:C19))</f>
        <v>95.0557142857143</v>
      </c>
      <c r="D46" s="542" t="n">
        <f aca="false">IF(D13=0,"no data", AVERAGE(D13:D19))</f>
        <v>0.395014285714286</v>
      </c>
      <c r="E46" s="541" t="n">
        <f aca="false">IF(E13=0,"no data", AVERAGE(E13:E19))</f>
        <v>107.285714285714</v>
      </c>
      <c r="F46" s="541" t="n">
        <f aca="false">IF(F13=0,"no data", AVERAGE(F13:F19))</f>
        <v>82.5714285714286</v>
      </c>
      <c r="G46" s="541" t="n">
        <f aca="false">SUM(G13:G19)+INT(SUM(H13:H19)/60)</f>
        <v>165</v>
      </c>
      <c r="H46" s="541" t="n">
        <f aca="false">SUM(H13:H19)-INT(SUM(I13:I19)/60)</f>
        <v>51</v>
      </c>
      <c r="I46" s="541" t="n">
        <f aca="false">SUM(I13:I19)+INT(SUM(J13:J19)/60)</f>
        <v>166</v>
      </c>
      <c r="J46" s="541" t="n">
        <f aca="false">SUM(J13:J19)-INT(SUM(K13:K19)/60)*60</f>
        <v>19</v>
      </c>
      <c r="K46" s="541" t="n">
        <f aca="false">SUM(K13:K19)+INT(SUM(L13:L19)/60)</f>
        <v>0</v>
      </c>
      <c r="L46" s="541" t="n">
        <f aca="false">SUM(L13:L19)-INT(SUM(M13:M19)/60)*60</f>
        <v>0</v>
      </c>
      <c r="M46" s="541" t="n">
        <f aca="false">SUM(M13:M19)+INT(SUM(N13:N19)/60)</f>
        <v>0</v>
      </c>
      <c r="N46" s="541" t="n">
        <f aca="false">SUM(N13:N19)-INT(SUM(O13:O19)/60)*60</f>
        <v>-60</v>
      </c>
      <c r="O46" s="541" t="n">
        <f aca="false">SUM(O13:O19)+INT(SUM(P13:P19)/60)</f>
        <v>63</v>
      </c>
      <c r="P46" s="541" t="n">
        <f aca="false">SUM(P7:P13)-INT(SUM(P13:P19)/60)*60</f>
        <v>0</v>
      </c>
      <c r="Q46" s="543" t="n">
        <f aca="false">IF(Q13=0,"no data", AVERAGE(Q13:Q19))</f>
        <v>3445.85714285714</v>
      </c>
      <c r="R46" s="543" t="n">
        <f aca="false">IF(R13=0,"no data", AVERAGE(R13:R19))</f>
        <v>3111.92857142857</v>
      </c>
      <c r="S46" s="543" t="n">
        <f aca="false">IF(S13=0,"no data", AVERAGE(S13:S19))</f>
        <v>3111.92857142857</v>
      </c>
      <c r="T46" s="543" t="n">
        <f aca="false">IF(T13=0,"no data", SUM(T13:T19))</f>
        <v>21104</v>
      </c>
      <c r="U46" s="543" t="n">
        <f aca="false">IF(U13=0,"no data", SUM(U13:U19))</f>
        <v>21843</v>
      </c>
      <c r="V46" s="543" t="n">
        <f aca="false">IF(V13=0,"no data", AVERAGE(V13:V19))</f>
        <v>41.4285714285714</v>
      </c>
      <c r="W46" s="544" t="n">
        <f aca="false">IF(AND(W13=0,W14=0,W15=0,W16=0,W17=0,W18=0,W19=0),"No outage",SUM(W13:W19))</f>
        <v>110</v>
      </c>
      <c r="X46" s="544" t="n">
        <f aca="false">IF(AND(X13=0,X14=0,X15=0,X16=0,X17=0,X18=0,X19=0),"No outage",SUM(X13:X19))</f>
        <v>294</v>
      </c>
      <c r="Y46" s="543" t="str">
        <f aca="false">IF(Y13=0,"no data", AVERAGE(Y13:Y19))</f>
        <v>no data</v>
      </c>
      <c r="Z46" s="544" t="n">
        <f aca="false">IF(AND(Z13=0,Z14=0,Z15=0,Z16=0,Z17=0,Z18=0,Z19=0),"No outage",SUM(Z13:Z19))</f>
        <v>422</v>
      </c>
      <c r="AA46" s="543" t="str">
        <f aca="false">IF(AA13=0,"no data", AVERAGE(AA13:AA19))</f>
        <v>no data</v>
      </c>
      <c r="AB46" s="543" t="n">
        <f aca="false">IF(AB13=0,"no data", SUM(AB13:AB19))</f>
        <v>741</v>
      </c>
      <c r="AC46" s="543" t="n">
        <f aca="false">IF(AC13=0,"no data", SUM(AC13:AC19))</f>
        <v>-679.5</v>
      </c>
      <c r="AD46" s="543" t="n">
        <f aca="false">IF(AD13=0,"no data", AVERAGE(AD13:AD19))</f>
        <v>139</v>
      </c>
      <c r="AE46" s="545" t="n">
        <f aca="false">IF(AE13=0,"no data", AVERAGE(AE13:AE19))</f>
        <v>0.935654200376022</v>
      </c>
      <c r="AF46" s="543" t="n">
        <f aca="false">IF(AF13=0,"no data", AVERAGE(AF13:AF19))</f>
        <v>143.577380952381</v>
      </c>
      <c r="AG46" s="545" t="n">
        <f aca="false">IF(AG13=0,"no data", AVERAGE(AG13:AG19))</f>
        <v>0.87477313793672</v>
      </c>
      <c r="AH46" s="545" t="n">
        <f aca="false">IF(AH13=0,"no data", AVERAGE(AH13:AH19))</f>
        <v>0.989611777111777</v>
      </c>
      <c r="AI46" s="545" t="n">
        <f aca="false">IF(AI13=0,"no data", AVERAGE(AI13:AI19))</f>
        <v>0.916873332606091</v>
      </c>
      <c r="AJ46" s="546" t="n">
        <f aca="false">IF(AJ13=0,"no data",SUM(AJ13:AJ19))</f>
        <v>59.795</v>
      </c>
      <c r="AK46" s="547" t="n">
        <f aca="false">IF(AK13=0,"no data", AVERAGE(AK13:AK19))</f>
        <v>146.605714285714</v>
      </c>
      <c r="AL46" s="544" t="n">
        <f aca="false">AJ46*AK46</f>
        <v>8766.28868571429</v>
      </c>
      <c r="AM46" s="544" t="n">
        <f aca="false">IF(AM13=0,"no data", SUM(AM13:AM19))</f>
        <v>186.135</v>
      </c>
      <c r="AN46" s="546" t="n">
        <f aca="false">IF(AN13=0,"no data",AVERAGE(AN13:AN19))</f>
        <v>943.571428571429</v>
      </c>
      <c r="AO46" s="544" t="n">
        <f aca="false">AM46*AN46</f>
        <v>175631.667857143</v>
      </c>
      <c r="AP46" s="548" t="n">
        <f aca="false">IF(AP13=0,"no data", AVERAGE(AP13:AP19))</f>
        <v>8737.65822154734</v>
      </c>
      <c r="AQ46" s="464"/>
      <c r="AV46" s="0" t="n">
        <f aca="false">3413/12465</f>
        <v>0.273806658644204</v>
      </c>
      <c r="AY46" s="440"/>
      <c r="BA46" s="441"/>
      <c r="BR46" s="5"/>
      <c r="BS46" s="5"/>
      <c r="BT46" s="5"/>
      <c r="BY46" s="186"/>
      <c r="BZ46" s="186"/>
    </row>
    <row r="47" customFormat="false" ht="15" hidden="false" customHeight="false" outlineLevel="0" collapsed="false">
      <c r="A47" s="441"/>
      <c r="B47" s="533" t="s">
        <v>106</v>
      </c>
      <c r="C47" s="544" t="n">
        <f aca="false">IF(C20=0,"no data", AVERAGE(C20:C26))</f>
        <v>95.0685714285714</v>
      </c>
      <c r="D47" s="542" t="n">
        <f aca="false">IF(D20=0,"no data", AVERAGE(D20:D26))</f>
        <v>0.420157142857143</v>
      </c>
      <c r="E47" s="544" t="n">
        <f aca="false">IF(E20=0,"no data", AVERAGE(E20:E26))</f>
        <v>106</v>
      </c>
      <c r="F47" s="544" t="n">
        <f aca="false">IF(F20=0,"no data", AVERAGE(F20:F26))</f>
        <v>83.1428571428571</v>
      </c>
      <c r="G47" s="541" t="n">
        <f aca="false">SUM(G20:G26)+INT(SUM(H20:H26)/60)</f>
        <v>166</v>
      </c>
      <c r="H47" s="541" t="n">
        <f aca="false">SUM(H20:H26)-INT(SUM(H26:H26)/60)*60</f>
        <v>22</v>
      </c>
      <c r="I47" s="541" t="n">
        <f aca="false">SUM(I20:I26)+INT(SUM(J20:J26)/60)</f>
        <v>166</v>
      </c>
      <c r="J47" s="541" t="n">
        <f aca="false">SUM(J20:J26)-INT(SUM(J20:J26)/60)*60</f>
        <v>47</v>
      </c>
      <c r="K47" s="541" t="n">
        <f aca="false">SUM(K20:K26)+INT(SUM(L20:L26)/60)</f>
        <v>0</v>
      </c>
      <c r="L47" s="541" t="n">
        <f aca="false">SUM(L20:L26)-INT(SUM(L20:L26)/60)*60</f>
        <v>0</v>
      </c>
      <c r="M47" s="541" t="n">
        <f aca="false">SUM(M20:M26)+INT(SUM(N20:N26)/60)</f>
        <v>0</v>
      </c>
      <c r="N47" s="541" t="n">
        <f aca="false">SUM(N20:N26)-INT(SUM(N20:N26)/60)*60</f>
        <v>0</v>
      </c>
      <c r="O47" s="541" t="n">
        <f aca="false">SUM(O20:O26)+INT(SUM(P20:P26)/60)</f>
        <v>72</v>
      </c>
      <c r="P47" s="541" t="n">
        <f aca="false">SUM(P20:P26)-INT(SUM(P20:P26)/60)*60</f>
        <v>0</v>
      </c>
      <c r="Q47" s="543" t="n">
        <f aca="false">IF(Q20=0,"no data", AVERAGE(Q20:Q26))</f>
        <v>3446.28571428571</v>
      </c>
      <c r="R47" s="543" t="n">
        <f aca="false">IF(R20=0,"no data", AVERAGE(R20:R26))</f>
        <v>3132.57142857143</v>
      </c>
      <c r="S47" s="543" t="n">
        <f aca="false">IF(S20=0,"no data", AVERAGE(S20:S26))</f>
        <v>3132.57142857143</v>
      </c>
      <c r="T47" s="549" t="n">
        <f aca="false">IF(T20=0,"no data", SUM(T20:T26))</f>
        <v>21237</v>
      </c>
      <c r="U47" s="549" t="n">
        <f aca="false">IF(U20=0,"no data", SUM(U20:U26))</f>
        <v>21982</v>
      </c>
      <c r="V47" s="549" t="n">
        <f aca="false">IF(V20=0,"no data", AVERAGE(V20:V26))</f>
        <v>41.2857142857143</v>
      </c>
      <c r="W47" s="544" t="n">
        <f aca="false">IF(AND(W20=0,W21=0,W22=0,W23=0,W24=0,W25=0,W26=0),"No outage",SUM(W20:W26))</f>
        <v>98</v>
      </c>
      <c r="X47" s="544" t="n">
        <f aca="false">IF(AND(X20=0,X21=0,X22=0,X23=0,X24=0,X25=0,X26=0),"No outage",SUM(X20:X26))</f>
        <v>293</v>
      </c>
      <c r="Y47" s="549" t="n">
        <f aca="false">IF(Y20=0,"no data", AVERAGE(Y20:Y26))</f>
        <v>10.4285714285714</v>
      </c>
      <c r="Z47" s="544" t="n">
        <f aca="false">IF(AND(Z20=0,Z21=0,Z22=0,Z23=0,Z24=0,Z25=0,Z26=0),"No outage",SUM(Z20:Z26))</f>
        <v>420</v>
      </c>
      <c r="AA47" s="544" t="n">
        <f aca="false">IF(AA20=0,"no data", AVERAGE(AA20:AA26))</f>
        <v>15.7142857142857</v>
      </c>
      <c r="AB47" s="544" t="n">
        <f aca="false">IF(AB20=0,"no data", SUM(AB20:AB26))</f>
        <v>745</v>
      </c>
      <c r="AC47" s="549" t="n">
        <f aca="false">IF(AC20=0,"no data", SUM(AC20:AC26))</f>
        <v>-691</v>
      </c>
      <c r="AD47" s="544" t="n">
        <f aca="false">IF(AD20=0,"no data", AVERAGE(AD20:AD26))</f>
        <v>139.714285714286</v>
      </c>
      <c r="AE47" s="545" t="n">
        <f aca="false">IF(AE20=0,"no data", AVERAGE(AE20:AE26))</f>
        <v>0.936086566442146</v>
      </c>
      <c r="AF47" s="544" t="n">
        <f aca="false">IF(AF20=0,"no data", AVERAGE(AF20:AF26))</f>
        <v>143.595238095238</v>
      </c>
      <c r="AG47" s="545" t="n">
        <f aca="false">IF(AG20=0,"no data", AVERAGE(AG20:AG26))</f>
        <v>0.880208930554038</v>
      </c>
      <c r="AH47" s="545" t="n">
        <f aca="false">IF(AH20=0,"no data", AVERAGE(AH20:AH26))</f>
        <v>0.990505125661376</v>
      </c>
      <c r="AI47" s="545" t="n">
        <f aca="false">IF(AI20=0,"no data", AVERAGE(AI20:AI26))</f>
        <v>0.924945783831127</v>
      </c>
      <c r="AJ47" s="544" t="n">
        <f aca="false">IF(AJ20=0,"no data", SUM(AJ20:AJ26))</f>
        <v>59.579</v>
      </c>
      <c r="AK47" s="544" t="n">
        <f aca="false">IF(AK20=0,"no data", AVERAGE(AK20:AK26))</f>
        <v>146.514285714286</v>
      </c>
      <c r="AL47" s="544" t="n">
        <f aca="false">AJ47*AK47</f>
        <v>8729.17462857143</v>
      </c>
      <c r="AM47" s="544" t="n">
        <f aca="false">IF(AM20=0,"no data", SUM(AM20:AM25))</f>
        <v>160.799</v>
      </c>
      <c r="AN47" s="544" t="n">
        <f aca="false">IF(AN20=0,"no data", AVERAGE(AN20:AN25))</f>
        <v>942.5</v>
      </c>
      <c r="AO47" s="544" t="n">
        <f aca="false">AM47*AN47</f>
        <v>151553.0575</v>
      </c>
      <c r="AP47" s="548" t="n">
        <f aca="false">IF(AP20=0,"no data", AVERAGE(AP20:AP26))</f>
        <v>8766.17207030767</v>
      </c>
      <c r="AQ47" s="464"/>
      <c r="AR47" s="441"/>
      <c r="AS47" s="441"/>
      <c r="AT47" s="441"/>
      <c r="AU47" s="441"/>
      <c r="AV47" s="441" t="n">
        <f aca="false">3413/12796</f>
        <v>0.266723976242576</v>
      </c>
      <c r="AW47" s="441"/>
      <c r="AX47" s="441"/>
      <c r="AY47" s="440"/>
      <c r="AZ47" s="441"/>
      <c r="BA47" s="441"/>
      <c r="BB47" s="441"/>
      <c r="BC47" s="441"/>
      <c r="BD47" s="441"/>
      <c r="BE47" s="441"/>
      <c r="BR47" s="5"/>
      <c r="BS47" s="5"/>
      <c r="BT47" s="5"/>
      <c r="BY47" s="186"/>
      <c r="BZ47" s="186"/>
    </row>
    <row r="48" customFormat="false" ht="15" hidden="false" customHeight="false" outlineLevel="0" collapsed="false">
      <c r="B48" s="533" t="s">
        <v>107</v>
      </c>
      <c r="C48" s="544" t="n">
        <f aca="false">IF(C21=0,"no data", AVERAGE(C27:C33))</f>
        <v>96.33</v>
      </c>
      <c r="D48" s="542" t="n">
        <f aca="false">IF(D21=0,"no data", AVERAGE(D27:D33))</f>
        <v>0.417157142857143</v>
      </c>
      <c r="E48" s="544" t="n">
        <f aca="false">IF(E21=0,"no data", AVERAGE(E27:E33))</f>
        <v>107.142857142857</v>
      </c>
      <c r="F48" s="544" t="n">
        <f aca="false">IF(F21=0,"no data", AVERAGE(F27:F33))</f>
        <v>84.7142857142857</v>
      </c>
      <c r="G48" s="541" t="n">
        <f aca="false">SUM(G27:G33)+INT(SUM(H27:H33)/60)</f>
        <v>168</v>
      </c>
      <c r="H48" s="541" t="n">
        <f aca="false">SUM(H27:H33)-INT(SUM(H27:H33)/60)*60</f>
        <v>0</v>
      </c>
      <c r="I48" s="541" t="n">
        <f aca="false">SUM(I27:I33)+INT(SUM(J27:J33)/60)</f>
        <v>168</v>
      </c>
      <c r="J48" s="541" t="n">
        <f aca="false">SUM(J27:J33)-INT(SUM(J27:J33)/60)*60</f>
        <v>0</v>
      </c>
      <c r="K48" s="541" t="n">
        <f aca="false">SUM(K27:K33)+INT(SUM(L27:L33)/60)</f>
        <v>0</v>
      </c>
      <c r="L48" s="541" t="n">
        <f aca="false">SUM(L27:L33)-INT(SUM(L27:L33)/60)*60</f>
        <v>0</v>
      </c>
      <c r="M48" s="541" t="n">
        <f aca="false">SUM(M27:M33)+INT(SUM(N27:N33)/60)</f>
        <v>0</v>
      </c>
      <c r="N48" s="541" t="n">
        <f aca="false">SUM(N27:N33)-INT(SUM(N27:N33)/60)*60</f>
        <v>0</v>
      </c>
      <c r="O48" s="541" t="n">
        <f aca="false">SUM(O27:O33)+INT(SUM(P27:P33)/60)</f>
        <v>24</v>
      </c>
      <c r="P48" s="541" t="n">
        <f aca="false">SUM(P27:P33)-INT(SUM(P27:P33)/60)*60</f>
        <v>0</v>
      </c>
      <c r="Q48" s="543" t="n">
        <f aca="false">IF(Q27=0,"no data", AVERAGE(Q27:Q33))</f>
        <v>3433.42857142857</v>
      </c>
      <c r="R48" s="543" t="n">
        <f aca="false">IF(R27=0,"no data", AVERAGE(R27:R33))</f>
        <v>3007.14285714286</v>
      </c>
      <c r="S48" s="543" t="n">
        <f aca="false">IF(S27=0,"no data", AVERAGE(S27:S33))</f>
        <v>3007.14285714286</v>
      </c>
      <c r="T48" s="543" t="n">
        <f aca="false">IF(T27=0,"no data", SUM(T27:T33))</f>
        <v>20577</v>
      </c>
      <c r="U48" s="543" t="n">
        <f aca="false">IF(U27=0,"no data", SUM(U27:U33))</f>
        <v>21292</v>
      </c>
      <c r="V48" s="549" t="n">
        <f aca="false">IF(V27=0,"no data", AVERAGE(V27:V33))</f>
        <v>40.7142857142857</v>
      </c>
      <c r="W48" s="544" t="str">
        <f aca="false">IF(AND(W27=0,W28=0,W29=0,W30=0,W31=0,W32=0,W33=0),"No outage",SUM(W27:W33))</f>
        <v>No outage</v>
      </c>
      <c r="X48" s="544" t="n">
        <f aca="false">IF(AND(X27=0,X28=0,X29=0,X30=0,X31=0,X32=0,X33=0),"No outage",SUM(X27:X33))</f>
        <v>292</v>
      </c>
      <c r="Y48" s="549" t="str">
        <f aca="false">IF(Y27=0,"no data", AVERAGE(Y27:Y33))</f>
        <v>no data</v>
      </c>
      <c r="Z48" s="544" t="n">
        <f aca="false">IF(AND(Z27=0,Z28=0,Z29=0,Z30=0,Z31=0,Z32=0,Z33=0),"No outage",SUM(Z27:Z33))</f>
        <v>420</v>
      </c>
      <c r="AA48" s="544" t="str">
        <f aca="false">IF(AA27=0,"no data", AVERAGE(AA27:AA33))</f>
        <v>no data</v>
      </c>
      <c r="AB48" s="543" t="n">
        <f aca="false">IF(AB27=0,"no data", SUM(AB27:AB33))</f>
        <v>715</v>
      </c>
      <c r="AC48" s="543" t="n">
        <f aca="false">IF(AC27=0,"no data", SUM(AC27:AC33))</f>
        <v>-473</v>
      </c>
      <c r="AD48" s="549" t="n">
        <f aca="false">IF(AD27=0,"no data", AVERAGE(AD27:AD33))</f>
        <v>131.571428571429</v>
      </c>
      <c r="AE48" s="542" t="n">
        <f aca="false">IF(AE27=0,"no data", AVERAGE(AE27:AE33))</f>
        <v>0.963789152327972</v>
      </c>
      <c r="AF48" s="544" t="n">
        <f aca="false">IF(AF27=0,"no data", AVERAGE(AF27:AF33))</f>
        <v>143.059523809524</v>
      </c>
      <c r="AG48" s="542" t="n">
        <f aca="false">IF(AG27=0,"no data", AVERAGE(AG27:AG33))</f>
        <v>0.856409130643632</v>
      </c>
      <c r="AH48" s="542" t="n">
        <f aca="false">IF(AH27=0,"no data", AVERAGE(AH27:AH33))</f>
        <v>1</v>
      </c>
      <c r="AI48" s="542" t="n">
        <f aca="false">IF(AI27=0,"no data", AVERAGE(AI27:AI33))</f>
        <v>0.893330562809653</v>
      </c>
      <c r="AJ48" s="543" t="n">
        <f aca="false">IF(AJ27=0,"no data", SUM(AJ27:AJ33))</f>
        <v>59.84</v>
      </c>
      <c r="AK48" s="544" t="n">
        <f aca="false">IF(AK27=0,"no data", AVERAGE(AK27:AK33))</f>
        <v>145.305714285714</v>
      </c>
      <c r="AL48" s="544" t="n">
        <f aca="false">AJ48*AK48</f>
        <v>8695.09394285714</v>
      </c>
      <c r="AM48" s="544" t="n">
        <f aca="false">IF(AM27=0,"no data", SUM(AM27:AM33))</f>
        <v>180.02</v>
      </c>
      <c r="AN48" s="544" t="n">
        <f aca="false">IF(AN27=0,"no data", AVERAGE(AN27:AN33))</f>
        <v>944.285714285714</v>
      </c>
      <c r="AO48" s="544" t="n">
        <f aca="false">AM48*AN48</f>
        <v>169990.314285714</v>
      </c>
      <c r="AP48" s="548" t="n">
        <f aca="false">IF(AP27=0,"no data", AVERAGE(AP27:AP33))</f>
        <v>8682.52705318206</v>
      </c>
      <c r="AQ48" s="464"/>
      <c r="AY48" s="440"/>
      <c r="BA48" s="441"/>
      <c r="BR48" s="5"/>
      <c r="BS48" s="5"/>
      <c r="BT48" s="5"/>
      <c r="BY48" s="186"/>
      <c r="BZ48" s="186"/>
    </row>
    <row r="49" customFormat="false" ht="15.75" hidden="false" customHeight="false" outlineLevel="0" collapsed="false">
      <c r="B49" s="533" t="s">
        <v>108</v>
      </c>
      <c r="C49" s="550" t="n">
        <f aca="false">IF(C34=0,"no data", AVERAGE(C34:C40))</f>
        <v>95.85</v>
      </c>
      <c r="D49" s="550" t="n">
        <f aca="false">IF(D34=0,"no data", AVERAGE(D34:D40))</f>
        <v>0.45175</v>
      </c>
      <c r="E49" s="550" t="n">
        <f aca="false">IF(E34=0,"no data", AVERAGE(E34:E40))</f>
        <v>106</v>
      </c>
      <c r="F49" s="550" t="n">
        <f aca="false">IF(F34=0,"no data", AVERAGE(F34:F40))</f>
        <v>85</v>
      </c>
      <c r="G49" s="551" t="n">
        <f aca="false">SUM(G34:G40)+INT(SUM(H34:H40)/60)</f>
        <v>96</v>
      </c>
      <c r="H49" s="551" t="n">
        <f aca="false">SUM(H34:H40)-INT(SUM(H34:H40)/60)*60</f>
        <v>0</v>
      </c>
      <c r="I49" s="551" t="n">
        <f aca="false">SUM(I34:I40)+INT(SUM(J34:J40)/60)</f>
        <v>96</v>
      </c>
      <c r="J49" s="551" t="n">
        <f aca="false">SUM(J34:J40)-INT(SUM(J34:J40)/60)*60</f>
        <v>0</v>
      </c>
      <c r="K49" s="551" t="n">
        <f aca="false">SUM(K34:K40)+INT(SUM(L34:L40)/60)</f>
        <v>0</v>
      </c>
      <c r="L49" s="551" t="n">
        <f aca="false">SUM(L34:L40)-INT(SUM(L34:L40)/60)*60</f>
        <v>0</v>
      </c>
      <c r="M49" s="551" t="n">
        <f aca="false">SUM(M34:M40)+INT(SUM(N34:N40)/60)</f>
        <v>0</v>
      </c>
      <c r="N49" s="551" t="n">
        <f aca="false">SUM(N34:N40)-INT(SUM(N34:N40)/60)*60</f>
        <v>0</v>
      </c>
      <c r="O49" s="551" t="n">
        <f aca="false">SUM(O34:O40)+INT(SUM(P34:P40)/60)</f>
        <v>12</v>
      </c>
      <c r="P49" s="551" t="n">
        <f aca="false">SUM(P34:P40)-INT(SUM(P34:P40)/60)*60</f>
        <v>0</v>
      </c>
      <c r="Q49" s="552" t="n">
        <f aca="false">IF(Q28=0,"no data", AVERAGE(Q34:Q40))</f>
        <v>3439.5</v>
      </c>
      <c r="R49" s="552" t="n">
        <f aca="false">IF(R34=0,"no data", AVERAGE(R34:R40))</f>
        <v>2971.75</v>
      </c>
      <c r="S49" s="552" t="n">
        <f aca="false">IF(S34=0,"no data", AVERAGE(S34:S40))</f>
        <v>2971.75</v>
      </c>
      <c r="T49" s="552" t="n">
        <f aca="false">IF(T34=0,"no data", SUM(T34:T40))</f>
        <v>11628</v>
      </c>
      <c r="U49" s="552" t="n">
        <f aca="false">IF(U34=0,"no data", SUM(U34:U40))</f>
        <v>12041</v>
      </c>
      <c r="V49" s="553" t="n">
        <f aca="false">IF(V34=0,"no data", AVERAGE(V34:V40))</f>
        <v>40.75</v>
      </c>
      <c r="W49" s="550" t="e">
        <f aca="false">IF(AND(W34=0,W35=0,W36=0,W37=0,W38=0,W39=0,#REF!=0),"No outage",SUM(W34:W40))</f>
        <v>#REF!</v>
      </c>
      <c r="X49" s="550" t="e">
        <f aca="false">IF(AND(X34=0,X35=0,X36=0,X37=0,X38=0,X39=0,#REF!=0),"No outage",SUM(X34:X40))</f>
        <v>#REF!</v>
      </c>
      <c r="Y49" s="553" t="str">
        <f aca="false">IF(Y34=0,"no data", AVERAGE(Y34:Y40))</f>
        <v>no data</v>
      </c>
      <c r="Z49" s="550" t="e">
        <f aca="false">IF(AND(Z34=0,Z35=0,Z36=0,Z37=0,Z38=0,Z39=0,#REF!=0),"No outage",SUM(Z34:Z40))</f>
        <v>#REF!</v>
      </c>
      <c r="AA49" s="550" t="str">
        <f aca="false">IF(AA34=0,"no data", AVERAGE(AA34:AA40))</f>
        <v>no data</v>
      </c>
      <c r="AB49" s="552" t="n">
        <f aca="false">IF(AB34=0,"no data", SUM(AB34:AB40))</f>
        <v>413</v>
      </c>
      <c r="AC49" s="552" t="n">
        <f aca="false">IF(AC34=0,"no data", SUM(AC34:AC40))</f>
        <v>-259</v>
      </c>
      <c r="AD49" s="553" t="n">
        <f aca="false">IF(AD34=0,"no data", AVERAGE(AD34:AD40))</f>
        <v>130.25</v>
      </c>
      <c r="AE49" s="554" t="n">
        <f aca="false">IF(AE34=0,"no data", AVERAGE(AE34:AE40))</f>
        <v>0.964168753548754</v>
      </c>
      <c r="AF49" s="550" t="n">
        <f aca="false">IF(AF34=0,"no data", AVERAGE(AF34:AF40))</f>
        <v>143.3125</v>
      </c>
      <c r="AG49" s="554" t="n">
        <f aca="false">IF(AG34=0,"no data", AVERAGE(AG34:AG40))</f>
        <v>0.845027399364582</v>
      </c>
      <c r="AH49" s="554" t="e">
        <f aca="false">IF(AH28=0,"no data", AVERAGE(AH34:AH40))</f>
        <v>#DIV/0!</v>
      </c>
      <c r="AI49" s="554" t="n">
        <f aca="false">IF(AI34=0,"no data", AVERAGE(AI34:AI40))</f>
        <v>0.883676382552619</v>
      </c>
      <c r="AJ49" s="552" t="n">
        <f aca="false">IF(AJ34=0,"no data", SUM(AJ34:AJ40))</f>
        <v>34.158</v>
      </c>
      <c r="AK49" s="550" t="n">
        <f aca="false">IF(AK34=0,"no data", AVERAGE(AK34:AK40))</f>
        <v>142.355</v>
      </c>
      <c r="AL49" s="550" t="n">
        <f aca="false">AJ49*AK49</f>
        <v>4862.56209</v>
      </c>
      <c r="AM49" s="550" t="n">
        <f aca="false">IF(AM34=0,"no data", SUM(AM34:AM40))</f>
        <v>101.501</v>
      </c>
      <c r="AN49" s="550" t="n">
        <f aca="false">IF(AN34=0,"no data", AVERAGE(AN34:AN40))</f>
        <v>946.25</v>
      </c>
      <c r="AO49" s="550" t="n">
        <f aca="false">AM49*AN49</f>
        <v>96045.32125</v>
      </c>
      <c r="AP49" s="555" t="n">
        <f aca="false">IF(AP34=0,"no data", AVERAGE(AP34:AP40))</f>
        <v>8676.00141915288</v>
      </c>
      <c r="AQ49" s="464"/>
      <c r="AY49" s="440"/>
      <c r="BA49" s="441"/>
      <c r="BR49" s="5"/>
      <c r="BS49" s="5"/>
      <c r="BT49" s="5"/>
      <c r="BY49" s="186"/>
      <c r="BZ49" s="186"/>
    </row>
    <row r="50" customFormat="false" ht="15.7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4"/>
      <c r="AG50" s="470"/>
      <c r="AH50" s="470"/>
      <c r="AI50" s="470"/>
      <c r="AJ50" s="470"/>
      <c r="AK50" s="470"/>
      <c r="AL50" s="470"/>
      <c r="AP50" s="475"/>
      <c r="AQ50" s="477"/>
      <c r="AR50" s="477"/>
      <c r="AY50" s="440"/>
      <c r="BA50" s="441"/>
      <c r="BR50" s="5"/>
      <c r="BS50" s="5"/>
      <c r="BT50" s="5"/>
      <c r="BY50" s="186"/>
      <c r="BZ50" s="186"/>
    </row>
    <row r="51" customFormat="false" ht="1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194"/>
      <c r="AR51" s="194"/>
      <c r="AY51" s="440"/>
      <c r="BA51" s="441"/>
      <c r="BR51" s="5"/>
      <c r="BS51" s="5"/>
      <c r="BT51" s="5"/>
      <c r="BY51" s="186"/>
      <c r="BZ51" s="186"/>
    </row>
    <row r="52" customFormat="false" ht="15.75" hidden="false" customHeight="false" outlineLevel="0" collapsed="false">
      <c r="B52" s="2"/>
      <c r="C52" s="470"/>
      <c r="D52" s="470"/>
      <c r="E52" s="470"/>
      <c r="F52" s="471"/>
      <c r="G52" s="471"/>
      <c r="H52" s="471"/>
      <c r="I52" s="471"/>
      <c r="J52" s="472"/>
      <c r="K52" s="472"/>
      <c r="L52" s="472"/>
      <c r="M52" s="472"/>
      <c r="N52" s="473"/>
      <c r="O52" s="473"/>
      <c r="P52" s="470"/>
      <c r="Q52" s="470"/>
      <c r="R52" s="470"/>
      <c r="S52" s="470"/>
      <c r="T52" s="470"/>
      <c r="U52" s="470"/>
      <c r="V52" s="470"/>
      <c r="W52" s="470"/>
      <c r="X52" s="470"/>
      <c r="Y52" s="470"/>
      <c r="Z52" s="470"/>
      <c r="AA52" s="470"/>
      <c r="AB52" s="473"/>
      <c r="AC52" s="473"/>
      <c r="AD52" s="470"/>
      <c r="AE52" s="473"/>
      <c r="AF52" s="473"/>
      <c r="AG52" s="470"/>
      <c r="AH52" s="470"/>
      <c r="AI52" s="470"/>
      <c r="AJ52" s="470"/>
      <c r="AK52" s="470"/>
      <c r="AL52" s="470"/>
      <c r="AP52" s="194"/>
      <c r="AQ52" s="194"/>
      <c r="AR52" s="194"/>
      <c r="AY52" s="440"/>
      <c r="BA52" s="441"/>
      <c r="BR52" s="5"/>
      <c r="BS52" s="5"/>
      <c r="BT52" s="5"/>
      <c r="BY52" s="186"/>
      <c r="BZ52" s="186"/>
    </row>
    <row r="53" customFormat="false" ht="16.5" hidden="false" customHeight="false" outlineLevel="0" collapsed="false">
      <c r="B53" s="479" t="s">
        <v>186</v>
      </c>
      <c r="C53" s="556" t="s">
        <v>187</v>
      </c>
      <c r="D53" s="556"/>
      <c r="E53" s="556"/>
      <c r="F53" s="556"/>
      <c r="G53" s="556"/>
      <c r="H53" s="556"/>
      <c r="I53" s="556"/>
      <c r="J53" s="556"/>
      <c r="K53" s="556"/>
      <c r="L53" s="556"/>
      <c r="M53" s="556"/>
      <c r="N53" s="556"/>
      <c r="O53" s="556"/>
      <c r="P53" s="556"/>
      <c r="Q53" s="556"/>
      <c r="R53" s="556"/>
      <c r="S53" s="556"/>
      <c r="T53" s="556"/>
      <c r="U53" s="556"/>
      <c r="V53" s="556"/>
      <c r="W53" s="556"/>
      <c r="X53" s="556"/>
      <c r="Y53" s="556"/>
      <c r="Z53" s="556"/>
      <c r="AA53" s="556"/>
      <c r="AB53" s="556"/>
      <c r="AC53" s="556"/>
      <c r="AD53" s="556"/>
      <c r="AE53" s="473"/>
      <c r="AF53" s="473"/>
      <c r="AG53" s="470"/>
      <c r="AH53" s="470"/>
      <c r="AI53" s="470"/>
      <c r="AJ53" s="470"/>
      <c r="AK53" s="470"/>
      <c r="AL53" s="470"/>
      <c r="AP53" s="194"/>
      <c r="AQ53" s="194"/>
      <c r="AR53" s="194"/>
      <c r="AY53" s="440"/>
      <c r="BR53" s="5"/>
      <c r="BS53" s="5"/>
      <c r="BT53" s="5"/>
      <c r="BY53" s="186"/>
      <c r="BZ53" s="186"/>
    </row>
    <row r="54" customFormat="false" ht="15.75" hidden="false" customHeight="true" outlineLevel="0" collapsed="false">
      <c r="B54" s="484" t="n">
        <v>42856</v>
      </c>
      <c r="C54" s="557" t="s">
        <v>263</v>
      </c>
      <c r="D54" s="557"/>
      <c r="E54" s="557"/>
      <c r="F54" s="557"/>
      <c r="G54" s="557"/>
      <c r="H54" s="557"/>
      <c r="I54" s="557"/>
      <c r="J54" s="557"/>
      <c r="K54" s="557"/>
      <c r="L54" s="557"/>
      <c r="M54" s="557"/>
      <c r="N54" s="557"/>
      <c r="O54" s="557"/>
      <c r="P54" s="557"/>
      <c r="Q54" s="557"/>
      <c r="R54" s="557"/>
      <c r="S54" s="557"/>
      <c r="T54" s="557"/>
      <c r="U54" s="557"/>
      <c r="V54" s="557"/>
      <c r="W54" s="557"/>
      <c r="X54" s="557"/>
      <c r="Y54" s="557"/>
      <c r="Z54" s="557"/>
      <c r="AA54" s="557"/>
      <c r="AB54" s="557"/>
      <c r="AC54" s="557"/>
      <c r="AD54" s="557"/>
      <c r="AE54" s="473"/>
      <c r="AF54" s="473"/>
      <c r="AG54" s="470"/>
      <c r="AH54" s="470"/>
      <c r="AI54" s="470"/>
      <c r="AJ54" s="470"/>
      <c r="AK54" s="470"/>
      <c r="AL54" s="470"/>
      <c r="AP54" s="194"/>
      <c r="AQ54" s="194"/>
      <c r="AR54" s="194"/>
      <c r="AY54" s="440"/>
      <c r="BR54" s="5"/>
      <c r="BS54" s="5"/>
      <c r="BT54" s="5"/>
      <c r="BY54" s="186"/>
      <c r="BZ54" s="186"/>
    </row>
    <row r="55" customFormat="false" ht="15.75" hidden="false" customHeight="true" outlineLevel="0" collapsed="false">
      <c r="B55" s="484" t="n">
        <v>42857</v>
      </c>
      <c r="C55" s="488" t="s">
        <v>264</v>
      </c>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73"/>
      <c r="AF55" s="473"/>
      <c r="AG55" s="470"/>
      <c r="AH55" s="470"/>
      <c r="AI55" s="470"/>
      <c r="AJ55" s="470"/>
      <c r="AK55" s="470"/>
      <c r="AL55" s="470"/>
      <c r="AP55" s="194"/>
      <c r="AQ55" s="194"/>
      <c r="AR55" s="194"/>
      <c r="AY55" s="440"/>
      <c r="BR55" s="5"/>
      <c r="BS55" s="5"/>
      <c r="BT55" s="5"/>
      <c r="BY55" s="186"/>
      <c r="BZ55" s="186"/>
    </row>
    <row r="56" customFormat="false" ht="15.75" hidden="false" customHeight="true" outlineLevel="0" collapsed="false">
      <c r="B56" s="484" t="n">
        <v>42858</v>
      </c>
      <c r="C56" s="488" t="s">
        <v>265</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R56" s="5"/>
      <c r="BS56" s="5"/>
      <c r="BT56" s="5"/>
      <c r="BY56" s="186"/>
      <c r="BZ56" s="186"/>
    </row>
    <row r="57" customFormat="false" ht="15.75" hidden="false" customHeight="true" outlineLevel="0" collapsed="false">
      <c r="B57" s="484" t="n">
        <v>42859</v>
      </c>
      <c r="C57" s="488" t="s">
        <v>265</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R57" s="5"/>
      <c r="BS57" s="5"/>
      <c r="BT57" s="5"/>
      <c r="BY57" s="186"/>
      <c r="BZ57" s="186"/>
    </row>
    <row r="58" customFormat="false" ht="15.75" hidden="false" customHeight="true" outlineLevel="0" collapsed="false">
      <c r="B58" s="484" t="n">
        <v>42860</v>
      </c>
      <c r="C58" s="488" t="s">
        <v>266</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73"/>
      <c r="AF58" s="473"/>
      <c r="AG58" s="470"/>
      <c r="AH58" s="470"/>
      <c r="AI58" s="470"/>
      <c r="AJ58" s="470"/>
      <c r="AK58" s="470"/>
      <c r="AL58" s="470"/>
      <c r="AP58" s="194"/>
      <c r="AQ58" s="194"/>
      <c r="AR58" s="194"/>
      <c r="AY58" s="440"/>
      <c r="BR58" s="5"/>
      <c r="BS58" s="5"/>
      <c r="BT58" s="5"/>
      <c r="BY58" s="186"/>
      <c r="BZ58" s="186"/>
    </row>
    <row r="59" customFormat="false" ht="15.75" hidden="false" customHeight="true" outlineLevel="0" collapsed="false">
      <c r="B59" s="484" t="n">
        <v>42861</v>
      </c>
      <c r="C59" s="557" t="s">
        <v>267</v>
      </c>
      <c r="D59" s="557"/>
      <c r="E59" s="557"/>
      <c r="F59" s="557"/>
      <c r="G59" s="557"/>
      <c r="H59" s="557"/>
      <c r="I59" s="557"/>
      <c r="J59" s="557"/>
      <c r="K59" s="557"/>
      <c r="L59" s="557"/>
      <c r="M59" s="557"/>
      <c r="N59" s="557"/>
      <c r="O59" s="557"/>
      <c r="P59" s="557"/>
      <c r="Q59" s="557"/>
      <c r="R59" s="557"/>
      <c r="S59" s="557"/>
      <c r="T59" s="557"/>
      <c r="U59" s="557"/>
      <c r="V59" s="557"/>
      <c r="W59" s="557"/>
      <c r="X59" s="557"/>
      <c r="Y59" s="557"/>
      <c r="Z59" s="557"/>
      <c r="AA59" s="557"/>
      <c r="AB59" s="557"/>
      <c r="AC59" s="557"/>
      <c r="AD59" s="557"/>
      <c r="AE59" s="473"/>
      <c r="AF59" s="473"/>
      <c r="AG59" s="470"/>
      <c r="AH59" s="470"/>
      <c r="AI59" s="470"/>
      <c r="AJ59" s="470"/>
      <c r="AK59" s="470"/>
      <c r="AL59" s="470"/>
      <c r="AP59" s="194"/>
      <c r="AQ59" s="194"/>
      <c r="AR59" s="194"/>
      <c r="AY59" s="440"/>
      <c r="BR59" s="5"/>
      <c r="BS59" s="5"/>
      <c r="BT59" s="5"/>
      <c r="BY59" s="186"/>
      <c r="BZ59" s="186"/>
    </row>
    <row r="60" customFormat="false" ht="15.75" hidden="false" customHeight="true" outlineLevel="0" collapsed="false">
      <c r="B60" s="484" t="n">
        <v>42862</v>
      </c>
      <c r="C60" s="488" t="s">
        <v>268</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R60" s="5"/>
      <c r="BS60" s="5"/>
      <c r="BT60" s="5"/>
      <c r="BY60" s="186"/>
      <c r="BZ60" s="186"/>
    </row>
    <row r="61" customFormat="false" ht="15.75" hidden="false" customHeight="true" outlineLevel="0" collapsed="false">
      <c r="B61" s="484" t="n">
        <v>42863</v>
      </c>
      <c r="C61" s="488" t="s">
        <v>269</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R61" s="5"/>
      <c r="BS61" s="5"/>
      <c r="BT61" s="5"/>
      <c r="BY61" s="186"/>
      <c r="BZ61" s="186"/>
    </row>
    <row r="62" customFormat="false" ht="15.75" hidden="false" customHeight="true" outlineLevel="0" collapsed="false">
      <c r="B62" s="484" t="n">
        <v>42864</v>
      </c>
      <c r="C62" s="488" t="s">
        <v>270</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c r="BY62" s="186"/>
      <c r="BZ62" s="186"/>
    </row>
    <row r="63" customFormat="false" ht="15.75" hidden="false" customHeight="true" outlineLevel="0" collapsed="false">
      <c r="B63" s="484" t="n">
        <v>42865</v>
      </c>
      <c r="C63" s="488" t="s">
        <v>271</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c r="BY63" s="186"/>
      <c r="BZ63" s="186"/>
    </row>
    <row r="64" customFormat="false" ht="15.75" hidden="false" customHeight="true" outlineLevel="0" collapsed="false">
      <c r="B64" s="484" t="n">
        <v>42866</v>
      </c>
      <c r="C64" s="488" t="s">
        <v>272</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c r="BY64" s="186"/>
      <c r="BZ64" s="186"/>
    </row>
    <row r="65" customFormat="false" ht="15.75" hidden="false" customHeight="true" outlineLevel="0" collapsed="false">
      <c r="B65" s="484" t="n">
        <v>42867</v>
      </c>
      <c r="C65" s="488" t="s">
        <v>273</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c r="BY65" s="186"/>
      <c r="BZ65" s="186"/>
    </row>
    <row r="66" customFormat="false" ht="15.75" hidden="false" customHeight="true" outlineLevel="0" collapsed="false">
      <c r="B66" s="484" t="n">
        <v>42868</v>
      </c>
      <c r="C66" s="557" t="s">
        <v>274</v>
      </c>
      <c r="D66" s="557"/>
      <c r="E66" s="557"/>
      <c r="F66" s="557"/>
      <c r="G66" s="557"/>
      <c r="H66" s="557"/>
      <c r="I66" s="557"/>
      <c r="J66" s="557"/>
      <c r="K66" s="557"/>
      <c r="L66" s="557"/>
      <c r="M66" s="557"/>
      <c r="N66" s="557"/>
      <c r="O66" s="557"/>
      <c r="P66" s="557"/>
      <c r="Q66" s="557"/>
      <c r="R66" s="557"/>
      <c r="S66" s="557"/>
      <c r="T66" s="557"/>
      <c r="U66" s="557"/>
      <c r="V66" s="557"/>
      <c r="W66" s="557"/>
      <c r="X66" s="557"/>
      <c r="Y66" s="557"/>
      <c r="Z66" s="557"/>
      <c r="AA66" s="557"/>
      <c r="AB66" s="557"/>
      <c r="AC66" s="557"/>
      <c r="AD66" s="557"/>
      <c r="AE66" s="473"/>
      <c r="AF66" s="473"/>
      <c r="AG66" s="470"/>
      <c r="AH66" s="470"/>
      <c r="AI66" s="470"/>
      <c r="AJ66" s="470"/>
      <c r="AK66" s="470"/>
      <c r="AL66" s="470"/>
      <c r="AP66" s="194"/>
      <c r="AQ66" s="194"/>
      <c r="AR66" s="194"/>
      <c r="AY66" s="440"/>
      <c r="BR66" s="5"/>
      <c r="BS66" s="5"/>
      <c r="BT66" s="5"/>
      <c r="BY66" s="186"/>
      <c r="BZ66" s="186"/>
    </row>
    <row r="67" customFormat="false" ht="15.75" hidden="false" customHeight="true" outlineLevel="0" collapsed="false">
      <c r="B67" s="484" t="n">
        <v>42869</v>
      </c>
      <c r="C67" s="488" t="s">
        <v>275</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c r="BY67" s="186"/>
      <c r="BZ67" s="186"/>
    </row>
    <row r="68" customFormat="false" ht="17.25" hidden="false" customHeight="true" outlineLevel="0" collapsed="false">
      <c r="B68" s="484" t="n">
        <v>42870</v>
      </c>
      <c r="C68" s="557" t="s">
        <v>276</v>
      </c>
      <c r="D68" s="557"/>
      <c r="E68" s="557"/>
      <c r="F68" s="557"/>
      <c r="G68" s="557"/>
      <c r="H68" s="557"/>
      <c r="I68" s="557"/>
      <c r="J68" s="557"/>
      <c r="K68" s="557"/>
      <c r="L68" s="557"/>
      <c r="M68" s="557"/>
      <c r="N68" s="557"/>
      <c r="O68" s="557"/>
      <c r="P68" s="557"/>
      <c r="Q68" s="557"/>
      <c r="R68" s="557"/>
      <c r="S68" s="557"/>
      <c r="T68" s="557"/>
      <c r="U68" s="557"/>
      <c r="V68" s="557"/>
      <c r="W68" s="557"/>
      <c r="X68" s="557"/>
      <c r="Y68" s="557"/>
      <c r="Z68" s="557"/>
      <c r="AA68" s="557"/>
      <c r="AB68" s="557"/>
      <c r="AC68" s="557"/>
      <c r="AD68" s="557"/>
      <c r="AE68" s="473"/>
      <c r="AF68" s="473"/>
      <c r="AG68" s="470"/>
      <c r="AH68" s="470"/>
      <c r="AI68" s="470"/>
      <c r="AJ68" s="470"/>
      <c r="AK68" s="470"/>
      <c r="AL68" s="470"/>
      <c r="AP68" s="194"/>
      <c r="AQ68" s="194"/>
      <c r="AR68" s="194"/>
      <c r="AY68" s="440"/>
      <c r="BR68" s="5"/>
      <c r="BS68" s="5"/>
      <c r="BT68" s="5"/>
      <c r="BY68" s="186"/>
      <c r="BZ68" s="186"/>
    </row>
    <row r="69" customFormat="false" ht="15.75" hidden="false" customHeight="true" outlineLevel="0" collapsed="false">
      <c r="B69" s="484" t="n">
        <v>42871</v>
      </c>
      <c r="C69" s="557" t="s">
        <v>277</v>
      </c>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c r="AB69" s="557"/>
      <c r="AC69" s="557"/>
      <c r="AD69" s="557"/>
      <c r="AE69" s="473"/>
      <c r="AF69" s="473"/>
      <c r="AG69" s="470"/>
      <c r="AH69" s="470"/>
      <c r="AI69" s="470"/>
      <c r="AJ69" s="470"/>
      <c r="AK69" s="470"/>
      <c r="AL69" s="470"/>
      <c r="AP69" s="194"/>
      <c r="AQ69" s="194"/>
      <c r="AR69" s="194"/>
      <c r="AY69" s="440"/>
      <c r="BR69" s="5"/>
      <c r="BS69" s="5"/>
      <c r="BT69" s="5"/>
      <c r="BY69" s="186"/>
      <c r="BZ69" s="186"/>
    </row>
    <row r="70" customFormat="false" ht="15.75" hidden="false" customHeight="true" outlineLevel="0" collapsed="false">
      <c r="B70" s="484" t="n">
        <v>42872</v>
      </c>
      <c r="C70" s="557" t="s">
        <v>278</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c r="AB70" s="557"/>
      <c r="AC70" s="557"/>
      <c r="AD70" s="557"/>
      <c r="AE70" s="473"/>
      <c r="AF70" s="473"/>
      <c r="AG70" s="470"/>
      <c r="AH70" s="470"/>
      <c r="AI70" s="470"/>
      <c r="AJ70" s="470"/>
      <c r="AK70" s="470"/>
      <c r="AL70" s="470"/>
      <c r="AP70" s="194"/>
      <c r="AQ70" s="194"/>
      <c r="AR70" s="194"/>
      <c r="AY70" s="440"/>
      <c r="BR70" s="5"/>
      <c r="BS70" s="5"/>
      <c r="BT70" s="5"/>
      <c r="BY70" s="186"/>
      <c r="BZ70" s="186"/>
    </row>
    <row r="71" customFormat="false" ht="15.75" hidden="false" customHeight="true" outlineLevel="0" collapsed="false">
      <c r="B71" s="484" t="n">
        <v>42873</v>
      </c>
      <c r="C71" s="557" t="s">
        <v>279</v>
      </c>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c r="AB71" s="557"/>
      <c r="AC71" s="557"/>
      <c r="AD71" s="557"/>
      <c r="AE71" s="473"/>
      <c r="AF71" s="473"/>
      <c r="AG71" s="470"/>
      <c r="AH71" s="470"/>
      <c r="AI71" s="470"/>
      <c r="AJ71" s="470"/>
      <c r="AK71" s="470"/>
      <c r="AL71" s="470"/>
      <c r="AP71" s="194"/>
      <c r="AQ71" s="194"/>
      <c r="AR71" s="194"/>
      <c r="AY71" s="440"/>
      <c r="BR71" s="5"/>
      <c r="BS71" s="5"/>
      <c r="BT71" s="5"/>
      <c r="BY71" s="186"/>
      <c r="BZ71" s="186"/>
    </row>
    <row r="72" customFormat="false" ht="15.75" hidden="false" customHeight="true" outlineLevel="0" collapsed="false">
      <c r="B72" s="484" t="n">
        <v>42874</v>
      </c>
      <c r="C72" s="557" t="s">
        <v>280</v>
      </c>
      <c r="D72" s="557"/>
      <c r="E72" s="557"/>
      <c r="F72" s="557"/>
      <c r="G72" s="557"/>
      <c r="H72" s="557"/>
      <c r="I72" s="557"/>
      <c r="J72" s="557"/>
      <c r="K72" s="557"/>
      <c r="L72" s="557"/>
      <c r="M72" s="557"/>
      <c r="N72" s="557"/>
      <c r="O72" s="557"/>
      <c r="P72" s="557"/>
      <c r="Q72" s="557"/>
      <c r="R72" s="557"/>
      <c r="S72" s="557"/>
      <c r="T72" s="557"/>
      <c r="U72" s="557"/>
      <c r="V72" s="557"/>
      <c r="W72" s="557"/>
      <c r="X72" s="557"/>
      <c r="Y72" s="557"/>
      <c r="Z72" s="557"/>
      <c r="AA72" s="557"/>
      <c r="AB72" s="557"/>
      <c r="AC72" s="557"/>
      <c r="AD72" s="557"/>
      <c r="AE72" s="473"/>
      <c r="AF72" s="473"/>
      <c r="AG72" s="470"/>
      <c r="AH72" s="470"/>
      <c r="AI72" s="470"/>
      <c r="AJ72" s="470"/>
      <c r="AK72" s="470"/>
      <c r="AL72" s="470"/>
      <c r="AP72" s="194"/>
      <c r="AQ72" s="194"/>
      <c r="AR72" s="194"/>
      <c r="AY72" s="440"/>
      <c r="BR72" s="5"/>
      <c r="BS72" s="5"/>
      <c r="BT72" s="5"/>
      <c r="BY72" s="186"/>
      <c r="BZ72" s="186"/>
    </row>
    <row r="73" customFormat="false" ht="15.75" hidden="false" customHeight="true" outlineLevel="0" collapsed="false">
      <c r="B73" s="484" t="n">
        <v>42875</v>
      </c>
      <c r="C73" s="557" t="s">
        <v>281</v>
      </c>
      <c r="D73" s="557"/>
      <c r="E73" s="557"/>
      <c r="F73" s="557"/>
      <c r="G73" s="557"/>
      <c r="H73" s="557"/>
      <c r="I73" s="557"/>
      <c r="J73" s="557"/>
      <c r="K73" s="557"/>
      <c r="L73" s="557"/>
      <c r="M73" s="557"/>
      <c r="N73" s="557"/>
      <c r="O73" s="557"/>
      <c r="P73" s="557"/>
      <c r="Q73" s="557"/>
      <c r="R73" s="557"/>
      <c r="S73" s="557"/>
      <c r="T73" s="557"/>
      <c r="U73" s="557"/>
      <c r="V73" s="557"/>
      <c r="W73" s="557"/>
      <c r="X73" s="557"/>
      <c r="Y73" s="557"/>
      <c r="Z73" s="557"/>
      <c r="AA73" s="557"/>
      <c r="AB73" s="557"/>
      <c r="AC73" s="557"/>
      <c r="AD73" s="557"/>
      <c r="AE73" s="473"/>
      <c r="AF73" s="473"/>
      <c r="AG73" s="470"/>
      <c r="AH73" s="470"/>
      <c r="AI73" s="470"/>
      <c r="AJ73" s="470"/>
      <c r="AK73" s="470"/>
      <c r="AL73" s="470"/>
      <c r="AP73" s="194"/>
      <c r="AQ73" s="194"/>
      <c r="AR73" s="194"/>
      <c r="AY73" s="440"/>
      <c r="BR73" s="5"/>
      <c r="BS73" s="5"/>
      <c r="BT73" s="5"/>
      <c r="BY73" s="186"/>
      <c r="BZ73" s="186"/>
    </row>
    <row r="74" customFormat="false" ht="15.75" hidden="false" customHeight="true" outlineLevel="0" collapsed="false">
      <c r="B74" s="484" t="n">
        <v>42876</v>
      </c>
      <c r="C74" s="488" t="s">
        <v>282</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c r="BY74" s="186"/>
      <c r="BZ74" s="186"/>
    </row>
    <row r="75" customFormat="false" ht="15.75" hidden="false" customHeight="true" outlineLevel="0" collapsed="false">
      <c r="B75" s="484" t="n">
        <v>42877</v>
      </c>
      <c r="C75" s="557" t="s">
        <v>283</v>
      </c>
      <c r="D75" s="557"/>
      <c r="E75" s="557"/>
      <c r="F75" s="557"/>
      <c r="G75" s="557"/>
      <c r="H75" s="557"/>
      <c r="I75" s="557"/>
      <c r="J75" s="557"/>
      <c r="K75" s="557"/>
      <c r="L75" s="557"/>
      <c r="M75" s="557"/>
      <c r="N75" s="557"/>
      <c r="O75" s="557"/>
      <c r="P75" s="557"/>
      <c r="Q75" s="557"/>
      <c r="R75" s="557"/>
      <c r="S75" s="557"/>
      <c r="T75" s="557"/>
      <c r="U75" s="557"/>
      <c r="V75" s="557"/>
      <c r="W75" s="557"/>
      <c r="X75" s="557"/>
      <c r="Y75" s="557"/>
      <c r="Z75" s="557"/>
      <c r="AA75" s="557"/>
      <c r="AB75" s="557"/>
      <c r="AC75" s="557"/>
      <c r="AD75" s="557"/>
      <c r="AE75" s="473"/>
      <c r="AF75" s="473"/>
      <c r="AG75" s="470"/>
      <c r="AH75" s="470"/>
      <c r="AI75" s="470"/>
      <c r="AJ75" s="470"/>
      <c r="AK75" s="470"/>
      <c r="AL75" s="470"/>
      <c r="AP75" s="194"/>
      <c r="AQ75" s="194"/>
      <c r="AR75" s="194"/>
      <c r="AY75" s="440"/>
      <c r="BR75" s="5"/>
      <c r="BS75" s="5"/>
      <c r="BT75" s="5"/>
      <c r="BY75" s="186"/>
      <c r="BZ75" s="186"/>
    </row>
    <row r="76" customFormat="false" ht="15.75" hidden="false" customHeight="true" outlineLevel="0" collapsed="false">
      <c r="B76" s="484" t="n">
        <v>42878</v>
      </c>
      <c r="C76" s="557" t="s">
        <v>284</v>
      </c>
      <c r="D76" s="557"/>
      <c r="E76" s="557"/>
      <c r="F76" s="557"/>
      <c r="G76" s="557"/>
      <c r="H76" s="557"/>
      <c r="I76" s="557"/>
      <c r="J76" s="557"/>
      <c r="K76" s="557"/>
      <c r="L76" s="557"/>
      <c r="M76" s="557"/>
      <c r="N76" s="557"/>
      <c r="O76" s="557"/>
      <c r="P76" s="557"/>
      <c r="Q76" s="557"/>
      <c r="R76" s="557"/>
      <c r="S76" s="557"/>
      <c r="T76" s="557"/>
      <c r="U76" s="557"/>
      <c r="V76" s="557"/>
      <c r="W76" s="557"/>
      <c r="X76" s="557"/>
      <c r="Y76" s="557"/>
      <c r="Z76" s="557"/>
      <c r="AA76" s="557"/>
      <c r="AB76" s="557"/>
      <c r="AC76" s="557"/>
      <c r="AD76" s="557"/>
      <c r="AE76" s="473"/>
      <c r="AF76" s="473"/>
      <c r="AG76" s="470"/>
      <c r="AH76" s="470"/>
      <c r="AI76" s="470"/>
      <c r="AJ76" s="470"/>
      <c r="AK76" s="470"/>
      <c r="AL76" s="470"/>
      <c r="AP76" s="194"/>
      <c r="AQ76" s="194"/>
      <c r="AR76" s="194"/>
      <c r="AY76" s="440"/>
      <c r="BR76" s="5"/>
      <c r="BS76" s="5"/>
      <c r="BT76" s="5"/>
      <c r="BY76" s="186"/>
      <c r="BZ76" s="186"/>
    </row>
    <row r="77" customFormat="false" ht="15.75" hidden="false" customHeight="true" outlineLevel="0" collapsed="false">
      <c r="B77" s="484" t="n">
        <v>42879</v>
      </c>
      <c r="C77" s="557" t="s">
        <v>285</v>
      </c>
      <c r="D77" s="557"/>
      <c r="E77" s="557"/>
      <c r="F77" s="557"/>
      <c r="G77" s="557"/>
      <c r="H77" s="557"/>
      <c r="I77" s="557"/>
      <c r="J77" s="557"/>
      <c r="K77" s="557"/>
      <c r="L77" s="557"/>
      <c r="M77" s="557"/>
      <c r="N77" s="557"/>
      <c r="O77" s="557"/>
      <c r="P77" s="557"/>
      <c r="Q77" s="557"/>
      <c r="R77" s="557"/>
      <c r="S77" s="557"/>
      <c r="T77" s="557"/>
      <c r="U77" s="557"/>
      <c r="V77" s="557"/>
      <c r="W77" s="557"/>
      <c r="X77" s="557"/>
      <c r="Y77" s="557"/>
      <c r="Z77" s="557"/>
      <c r="AA77" s="557"/>
      <c r="AB77" s="557"/>
      <c r="AC77" s="557"/>
      <c r="AD77" s="557"/>
      <c r="AE77" s="473"/>
      <c r="AF77" s="473"/>
      <c r="AG77" s="470"/>
      <c r="AH77" s="470"/>
      <c r="AI77" s="470"/>
      <c r="AJ77" s="470"/>
      <c r="AK77" s="470"/>
      <c r="AL77" s="470"/>
      <c r="AP77" s="194"/>
      <c r="AQ77" s="194"/>
      <c r="AR77" s="194"/>
      <c r="AY77" s="440"/>
      <c r="BR77" s="5"/>
      <c r="BS77" s="5"/>
      <c r="BT77" s="5"/>
      <c r="BY77" s="186"/>
      <c r="BZ77" s="186"/>
    </row>
    <row r="78" customFormat="false" ht="15.75" hidden="false" customHeight="true" outlineLevel="0" collapsed="false">
      <c r="B78" s="484" t="n">
        <v>42880</v>
      </c>
      <c r="C78" s="557" t="s">
        <v>286</v>
      </c>
      <c r="D78" s="557"/>
      <c r="E78" s="557"/>
      <c r="F78" s="557"/>
      <c r="G78" s="557"/>
      <c r="H78" s="557"/>
      <c r="I78" s="557"/>
      <c r="J78" s="557"/>
      <c r="K78" s="557"/>
      <c r="L78" s="557"/>
      <c r="M78" s="557"/>
      <c r="N78" s="557"/>
      <c r="O78" s="557"/>
      <c r="P78" s="557"/>
      <c r="Q78" s="557"/>
      <c r="R78" s="557"/>
      <c r="S78" s="557"/>
      <c r="T78" s="557"/>
      <c r="U78" s="557"/>
      <c r="V78" s="557"/>
      <c r="W78" s="557"/>
      <c r="X78" s="557"/>
      <c r="Y78" s="557"/>
      <c r="Z78" s="557"/>
      <c r="AA78" s="557"/>
      <c r="AB78" s="557"/>
      <c r="AC78" s="557"/>
      <c r="AD78" s="557"/>
      <c r="AE78" s="473"/>
      <c r="AF78" s="473"/>
      <c r="AG78" s="470"/>
      <c r="AH78" s="470"/>
      <c r="AI78" s="470"/>
      <c r="AJ78" s="470"/>
      <c r="AK78" s="470"/>
      <c r="AL78" s="470"/>
      <c r="AP78" s="194"/>
      <c r="AQ78" s="194"/>
      <c r="AR78" s="194"/>
      <c r="AY78" s="440"/>
      <c r="BR78" s="5"/>
      <c r="BS78" s="5"/>
      <c r="BT78" s="5"/>
      <c r="BY78" s="186"/>
      <c r="BZ78" s="186"/>
    </row>
    <row r="79" customFormat="false" ht="15.75" hidden="false" customHeight="true" outlineLevel="0" collapsed="false">
      <c r="B79" s="484" t="n">
        <v>42881</v>
      </c>
      <c r="C79" s="557" t="s">
        <v>287</v>
      </c>
      <c r="D79" s="557"/>
      <c r="E79" s="557"/>
      <c r="F79" s="557"/>
      <c r="G79" s="557"/>
      <c r="H79" s="557"/>
      <c r="I79" s="557"/>
      <c r="J79" s="557"/>
      <c r="K79" s="557"/>
      <c r="L79" s="557"/>
      <c r="M79" s="557"/>
      <c r="N79" s="557"/>
      <c r="O79" s="557"/>
      <c r="P79" s="557"/>
      <c r="Q79" s="557"/>
      <c r="R79" s="557"/>
      <c r="S79" s="557"/>
      <c r="T79" s="557"/>
      <c r="U79" s="557"/>
      <c r="V79" s="557"/>
      <c r="W79" s="557"/>
      <c r="X79" s="557"/>
      <c r="Y79" s="557"/>
      <c r="Z79" s="557"/>
      <c r="AA79" s="557"/>
      <c r="AB79" s="557"/>
      <c r="AC79" s="557"/>
      <c r="AD79" s="557"/>
      <c r="AE79" s="473"/>
      <c r="AF79" s="473"/>
      <c r="AG79" s="470"/>
      <c r="AH79" s="470"/>
      <c r="AI79" s="470"/>
      <c r="AJ79" s="470"/>
      <c r="AK79" s="470"/>
      <c r="AL79" s="470"/>
      <c r="AP79" s="194"/>
      <c r="AQ79" s="194"/>
      <c r="AR79" s="194"/>
      <c r="AY79" s="440"/>
      <c r="BR79" s="5"/>
      <c r="BS79" s="5"/>
      <c r="BT79" s="5"/>
      <c r="BY79" s="186"/>
      <c r="BZ79" s="186"/>
    </row>
    <row r="80" customFormat="false" ht="15.75" hidden="false" customHeight="true" outlineLevel="0" collapsed="false">
      <c r="B80" s="484" t="n">
        <v>42882</v>
      </c>
      <c r="C80" s="557" t="s">
        <v>288</v>
      </c>
      <c r="D80" s="557"/>
      <c r="E80" s="557"/>
      <c r="F80" s="557"/>
      <c r="G80" s="557"/>
      <c r="H80" s="557"/>
      <c r="I80" s="557"/>
      <c r="J80" s="557"/>
      <c r="K80" s="557"/>
      <c r="L80" s="557"/>
      <c r="M80" s="557"/>
      <c r="N80" s="557"/>
      <c r="O80" s="557"/>
      <c r="P80" s="557"/>
      <c r="Q80" s="557"/>
      <c r="R80" s="557"/>
      <c r="S80" s="557"/>
      <c r="T80" s="557"/>
      <c r="U80" s="557"/>
      <c r="V80" s="557"/>
      <c r="W80" s="557"/>
      <c r="X80" s="557"/>
      <c r="Y80" s="557"/>
      <c r="Z80" s="557"/>
      <c r="AA80" s="557"/>
      <c r="AB80" s="557"/>
      <c r="AC80" s="557"/>
      <c r="AD80" s="557"/>
      <c r="AE80" s="473"/>
      <c r="AF80" s="473"/>
      <c r="AG80" s="470"/>
      <c r="AH80" s="470"/>
      <c r="AI80" s="470"/>
      <c r="AJ80" s="470"/>
      <c r="AK80" s="470"/>
      <c r="AL80" s="470"/>
      <c r="AP80" s="194"/>
      <c r="AQ80" s="194"/>
      <c r="AR80" s="194"/>
      <c r="AY80" s="440"/>
      <c r="BR80" s="5"/>
      <c r="BS80" s="5"/>
      <c r="BT80" s="5"/>
      <c r="BY80" s="186"/>
      <c r="BZ80" s="186"/>
    </row>
    <row r="81" customFormat="false" ht="15.75" hidden="false" customHeight="true" outlineLevel="0" collapsed="false">
      <c r="B81" s="484" t="n">
        <v>42883</v>
      </c>
      <c r="C81" s="488" t="s">
        <v>289</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c r="BY81" s="186"/>
      <c r="BZ81" s="186"/>
    </row>
    <row r="82" customFormat="false" ht="15.75" hidden="false" customHeight="true" outlineLevel="0" collapsed="false">
      <c r="B82" s="484" t="n">
        <v>42884</v>
      </c>
      <c r="C82" s="488" t="s">
        <v>290</v>
      </c>
      <c r="D82" s="488"/>
      <c r="E82" s="488"/>
      <c r="F82" s="488"/>
      <c r="G82" s="488"/>
      <c r="H82" s="488"/>
      <c r="I82" s="488"/>
      <c r="J82" s="488"/>
      <c r="K82" s="488"/>
      <c r="L82" s="488"/>
      <c r="M82" s="488"/>
      <c r="N82" s="488"/>
      <c r="O82" s="488"/>
      <c r="P82" s="488"/>
      <c r="Q82" s="488"/>
      <c r="R82" s="488"/>
      <c r="S82" s="488"/>
      <c r="T82" s="488"/>
      <c r="U82" s="488"/>
      <c r="V82" s="488"/>
      <c r="W82" s="488"/>
      <c r="X82" s="488"/>
      <c r="Y82" s="488"/>
      <c r="Z82" s="488"/>
      <c r="AA82" s="488"/>
      <c r="AB82" s="488"/>
      <c r="AC82" s="488"/>
      <c r="AD82" s="488"/>
      <c r="AE82" s="473"/>
      <c r="AF82" s="473"/>
      <c r="AG82" s="470"/>
      <c r="AH82" s="470"/>
      <c r="AI82" s="470"/>
      <c r="AJ82" s="470"/>
      <c r="AK82" s="470"/>
      <c r="AL82" s="470"/>
      <c r="AP82" s="194"/>
      <c r="AQ82" s="194"/>
      <c r="AR82" s="194"/>
      <c r="AY82" s="440"/>
      <c r="BR82" s="5"/>
      <c r="BS82" s="5"/>
      <c r="BT82" s="5"/>
      <c r="BY82" s="186"/>
      <c r="BZ82" s="186"/>
    </row>
    <row r="83" customFormat="false" ht="15.75" hidden="false" customHeight="true" outlineLevel="0" collapsed="false">
      <c r="B83" s="484" t="n">
        <v>42885</v>
      </c>
      <c r="C83" s="488" t="s">
        <v>286</v>
      </c>
      <c r="D83" s="488"/>
      <c r="E83" s="488"/>
      <c r="F83" s="488"/>
      <c r="G83" s="488"/>
      <c r="H83" s="488"/>
      <c r="I83" s="488"/>
      <c r="J83" s="488"/>
      <c r="K83" s="488"/>
      <c r="L83" s="488"/>
      <c r="M83" s="488"/>
      <c r="N83" s="488"/>
      <c r="O83" s="488"/>
      <c r="P83" s="488"/>
      <c r="Q83" s="488"/>
      <c r="R83" s="488"/>
      <c r="S83" s="488"/>
      <c r="T83" s="488"/>
      <c r="U83" s="488"/>
      <c r="V83" s="488"/>
      <c r="W83" s="488"/>
      <c r="X83" s="488"/>
      <c r="Y83" s="488"/>
      <c r="Z83" s="488"/>
      <c r="AA83" s="488"/>
      <c r="AB83" s="488"/>
      <c r="AC83" s="488"/>
      <c r="AD83" s="488"/>
      <c r="AE83" s="473"/>
      <c r="AF83" s="473"/>
      <c r="AG83" s="470"/>
      <c r="AH83" s="470"/>
      <c r="AI83" s="470"/>
      <c r="AJ83" s="470"/>
      <c r="AK83" s="470"/>
      <c r="AL83" s="470"/>
      <c r="AP83" s="194"/>
      <c r="AQ83" s="194"/>
      <c r="AR83" s="194"/>
      <c r="AY83" s="440"/>
      <c r="BR83" s="5"/>
      <c r="BS83" s="5"/>
      <c r="BT83" s="5"/>
      <c r="BY83" s="186"/>
      <c r="BZ83" s="186"/>
    </row>
    <row r="84" customFormat="false" ht="15.75" hidden="false" customHeight="true" outlineLevel="0" collapsed="false">
      <c r="B84" s="484" t="n">
        <v>42886</v>
      </c>
      <c r="C84" s="557" t="s">
        <v>291</v>
      </c>
      <c r="D84" s="557"/>
      <c r="E84" s="557"/>
      <c r="F84" s="557"/>
      <c r="G84" s="557"/>
      <c r="H84" s="557"/>
      <c r="I84" s="557"/>
      <c r="J84" s="557"/>
      <c r="K84" s="557"/>
      <c r="L84" s="557"/>
      <c r="M84" s="557"/>
      <c r="N84" s="557"/>
      <c r="O84" s="557"/>
      <c r="P84" s="557"/>
      <c r="Q84" s="557"/>
      <c r="R84" s="557"/>
      <c r="S84" s="557"/>
      <c r="T84" s="557"/>
      <c r="U84" s="557"/>
      <c r="V84" s="557"/>
      <c r="W84" s="557"/>
      <c r="X84" s="557"/>
      <c r="Y84" s="557"/>
      <c r="Z84" s="557"/>
      <c r="AA84" s="557"/>
      <c r="AB84" s="557"/>
      <c r="AC84" s="557"/>
      <c r="AD84" s="557"/>
      <c r="AE84" s="473"/>
      <c r="AF84" s="473"/>
      <c r="AG84" s="470"/>
      <c r="AH84" s="470"/>
      <c r="AI84" s="470"/>
      <c r="AJ84" s="470"/>
      <c r="AK84" s="470"/>
      <c r="AL84" s="470"/>
      <c r="AP84" s="194"/>
      <c r="AQ84" s="194"/>
      <c r="AR84" s="194"/>
      <c r="AY84" s="440"/>
      <c r="BR84" s="5"/>
      <c r="BS84" s="5"/>
      <c r="BT84" s="5"/>
      <c r="BY84" s="186"/>
      <c r="BZ84" s="186"/>
    </row>
  </sheetData>
  <mergeCells count="114">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Y3:BY5"/>
    <mergeCell ref="BZ3:BZ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E44:F44"/>
    <mergeCell ref="G44:H44"/>
    <mergeCell ref="I44:J44"/>
    <mergeCell ref="K44:L44"/>
    <mergeCell ref="M44:N44"/>
    <mergeCell ref="O44:P44"/>
    <mergeCell ref="C53:AD53"/>
    <mergeCell ref="C54:AD54"/>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 ref="C83:AD83"/>
    <mergeCell ref="C84:AD84"/>
  </mergeCells>
  <conditionalFormatting sqref="Q13:S15">
    <cfRule type="cellIs" priority="2" operator="greaterThan" aboveAverage="0" equalAverage="0" bottom="0" percent="0" rank="0" text="" dxfId="4">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8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33" activeCellId="1" sqref="BY34:BY89 A33"/>
    </sheetView>
  </sheetViews>
  <sheetFormatPr defaultColWidth="8.54296875" defaultRowHeight="15" zeroHeight="false" outlineLevelRow="0" outlineLevelCol="0"/>
  <cols>
    <col collapsed="false" customWidth="true" hidden="false" outlineLevel="0" max="2" min="2" style="0" width="10.43"/>
    <col collapsed="false" customWidth="true" hidden="false" outlineLevel="0" max="32" min="32" style="0" width="10"/>
    <col collapsed="false" customWidth="true" hidden="false" outlineLevel="0" max="38" min="38" style="0" width="9.43"/>
    <col collapsed="false" customWidth="true" hidden="false" outlineLevel="0" max="41" min="41" style="0" width="11"/>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Q1" s="5"/>
      <c r="BR1" s="5"/>
      <c r="BS1" s="5"/>
      <c r="BX1" s="186"/>
      <c r="BY1" s="186"/>
    </row>
    <row r="2" customFormat="false" ht="18.75" hidden="false" customHeight="false" outlineLevel="0" collapsed="false">
      <c r="B2" s="6" t="n">
        <v>42887</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Q2" s="5"/>
      <c r="BR2" s="5"/>
      <c r="BS2" s="5"/>
      <c r="BX2" s="186"/>
      <c r="BY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40" t="s">
        <v>66</v>
      </c>
      <c r="BR3" s="40" t="s">
        <v>67</v>
      </c>
      <c r="BS3" s="5"/>
      <c r="BT3" s="37" t="s">
        <v>68</v>
      </c>
      <c r="BU3" s="37" t="s">
        <v>69</v>
      </c>
      <c r="BV3" s="37" t="s">
        <v>70</v>
      </c>
      <c r="BX3" s="518" t="s">
        <v>71</v>
      </c>
      <c r="BY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40"/>
      <c r="BR4" s="40"/>
      <c r="BS4" s="5"/>
      <c r="BT4" s="67" t="s">
        <v>75</v>
      </c>
      <c r="BU4" s="37"/>
      <c r="BV4" s="37"/>
      <c r="BX4" s="518"/>
      <c r="BY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40"/>
      <c r="BR5" s="40"/>
      <c r="BS5" s="5"/>
      <c r="BT5" s="67"/>
      <c r="BU5" s="37"/>
      <c r="BV5" s="37"/>
      <c r="BX5" s="518"/>
      <c r="BY5" s="518"/>
    </row>
    <row r="6" customFormat="false" ht="15" hidden="false" customHeight="false" outlineLevel="0" collapsed="false">
      <c r="A6" s="226" t="s">
        <v>108</v>
      </c>
      <c r="B6" s="85" t="n">
        <v>42883</v>
      </c>
      <c r="C6" s="86" t="n">
        <v>100.6</v>
      </c>
      <c r="D6" s="214" t="n">
        <v>0.427</v>
      </c>
      <c r="E6" s="88" t="n">
        <v>112</v>
      </c>
      <c r="F6" s="88" t="n">
        <v>88</v>
      </c>
      <c r="G6" s="89" t="n">
        <v>24</v>
      </c>
      <c r="H6" s="89" t="n">
        <v>0</v>
      </c>
      <c r="I6" s="89" t="n">
        <v>24</v>
      </c>
      <c r="J6" s="89" t="n">
        <v>0</v>
      </c>
      <c r="K6" s="90" t="n">
        <v>0</v>
      </c>
      <c r="L6" s="90" t="n">
        <v>0</v>
      </c>
      <c r="M6" s="90" t="n">
        <v>0</v>
      </c>
      <c r="N6" s="90" t="n">
        <v>0</v>
      </c>
      <c r="O6" s="90" t="n">
        <v>0</v>
      </c>
      <c r="P6" s="90" t="n">
        <v>0</v>
      </c>
      <c r="Q6" s="90" t="n">
        <v>3392</v>
      </c>
      <c r="R6" s="91" t="n">
        <v>2884</v>
      </c>
      <c r="S6" s="91" t="n">
        <v>2884</v>
      </c>
      <c r="T6" s="92" t="n">
        <v>2818</v>
      </c>
      <c r="U6" s="92" t="n">
        <v>2919</v>
      </c>
      <c r="V6" s="89" t="n">
        <v>40</v>
      </c>
      <c r="W6" s="89" t="n">
        <v>0</v>
      </c>
      <c r="X6" s="89" t="n">
        <v>41</v>
      </c>
      <c r="Y6" s="89" t="n">
        <v>0</v>
      </c>
      <c r="Z6" s="89" t="n">
        <v>60</v>
      </c>
      <c r="AA6" s="88" t="n">
        <v>0</v>
      </c>
      <c r="AB6" s="93" t="n">
        <f aca="false">U6-T6+AX6</f>
        <v>101</v>
      </c>
      <c r="AC6" s="94" t="n">
        <f aca="false">T6-S6</f>
        <v>-66</v>
      </c>
      <c r="AD6" s="88" t="n">
        <v>124</v>
      </c>
      <c r="AE6" s="95" t="n">
        <f aca="false">IF(AD6&gt;0, U6/(AD6*24),"no data")</f>
        <v>0.980846774193548</v>
      </c>
      <c r="AF6" s="96" t="n">
        <f aca="false">IF(Q6&gt;0,Q6/24,"no data")</f>
        <v>141.333333333333</v>
      </c>
      <c r="AG6" s="95" t="n">
        <f aca="false">IF(T6&gt;0,(T6/Q6),"no data")</f>
        <v>0.830778301886793</v>
      </c>
      <c r="AH6" s="97" t="n">
        <f aca="false">(1440-((V6*W6)+(X6*Y6)+(Z6*AA6))/(V6+X6+Z6))/1440</f>
        <v>1</v>
      </c>
      <c r="AI6" s="98" t="n">
        <f aca="false">IF(T6&gt;0,(1440-((W6*V6+AR6*AS6)+(Y6*X6+AT6*AU6)+(Z6*AA6+AV6*AW6))/(V6+X6+Z6))/1440,"no data")</f>
        <v>0.865248226950355</v>
      </c>
      <c r="AJ6" s="110" t="n">
        <v>8.525</v>
      </c>
      <c r="AK6" s="101" t="n">
        <v>144.77</v>
      </c>
      <c r="AL6" s="101" t="n">
        <f aca="false">AJ6*AK6</f>
        <v>1234.16425</v>
      </c>
      <c r="AM6" s="110" t="n">
        <v>24.441</v>
      </c>
      <c r="AN6" s="88" t="n">
        <v>949</v>
      </c>
      <c r="AO6" s="103" t="n">
        <f aca="false">AM6*AN6</f>
        <v>23194.509</v>
      </c>
      <c r="AP6" s="104" t="n">
        <f aca="false">IF(T6&gt;0,((((AJ6*AK6)+(AM6*AN6))/(T6*1000))*1000000),"no data")</f>
        <v>8668.79817246274</v>
      </c>
      <c r="AQ6" s="101" t="n">
        <f aca="false">R6/24</f>
        <v>120.166666666667</v>
      </c>
      <c r="AR6" s="88" t="n">
        <v>0</v>
      </c>
      <c r="AS6" s="106" t="n">
        <v>0</v>
      </c>
      <c r="AT6" s="106" t="n">
        <v>0</v>
      </c>
      <c r="AU6" s="88" t="n">
        <v>0</v>
      </c>
      <c r="AV6" s="106" t="n">
        <v>19</v>
      </c>
      <c r="AW6" s="88" t="n">
        <v>1440</v>
      </c>
      <c r="AX6" s="88" t="n">
        <v>0</v>
      </c>
      <c r="AZ6" s="107" t="n">
        <v>957</v>
      </c>
      <c r="BA6" s="107" t="n">
        <v>976</v>
      </c>
      <c r="BB6" s="107" t="n">
        <v>986</v>
      </c>
      <c r="BC6" s="107" t="n">
        <f aca="false">BA6-AZ6</f>
        <v>19</v>
      </c>
      <c r="BD6" s="107" t="n">
        <f aca="false">AP6</f>
        <v>8668.79817246274</v>
      </c>
      <c r="BE6" s="232" t="n">
        <f aca="false">BB6/24</f>
        <v>41.0833333333333</v>
      </c>
      <c r="BF6" s="109" t="n">
        <v>0</v>
      </c>
      <c r="BG6" s="110" t="n">
        <v>0</v>
      </c>
      <c r="BH6" s="111" t="n">
        <v>28</v>
      </c>
      <c r="BI6" s="112" t="n">
        <v>25.9</v>
      </c>
      <c r="BJ6" s="111" t="n">
        <v>21.6</v>
      </c>
      <c r="BK6" s="111" t="n">
        <v>23.9</v>
      </c>
      <c r="BL6" s="112" t="n">
        <v>979</v>
      </c>
      <c r="BM6" s="111" t="n">
        <v>50.08</v>
      </c>
      <c r="BN6" s="113" t="n">
        <v>0.9316</v>
      </c>
      <c r="BO6" s="112" t="n">
        <v>92.2</v>
      </c>
      <c r="BP6" s="111" t="n">
        <v>85.8</v>
      </c>
      <c r="BQ6" s="107" t="n">
        <v>12749</v>
      </c>
      <c r="BR6" s="107" t="n">
        <v>12689</v>
      </c>
      <c r="BS6" s="116" t="n">
        <f aca="false">BR6-BQ6</f>
        <v>-60</v>
      </c>
      <c r="BT6" s="107" t="n">
        <f aca="false">BF6+BG6</f>
        <v>0</v>
      </c>
      <c r="BU6" s="108" t="n">
        <v>0</v>
      </c>
      <c r="BV6" s="108" t="n">
        <v>0</v>
      </c>
      <c r="BX6" s="108" t="n">
        <v>24</v>
      </c>
      <c r="BY6" s="108" t="n">
        <v>7.52</v>
      </c>
    </row>
    <row r="7" customFormat="false" ht="15" hidden="false" customHeight="false" outlineLevel="0" collapsed="false">
      <c r="A7" s="226"/>
      <c r="B7" s="85" t="n">
        <v>42884</v>
      </c>
      <c r="C7" s="86" t="n">
        <v>95</v>
      </c>
      <c r="D7" s="214" t="n">
        <v>0.432</v>
      </c>
      <c r="E7" s="88" t="n">
        <v>105</v>
      </c>
      <c r="F7" s="88" t="n">
        <v>84</v>
      </c>
      <c r="G7" s="89" t="n">
        <v>24</v>
      </c>
      <c r="H7" s="89" t="n">
        <v>0</v>
      </c>
      <c r="I7" s="89" t="n">
        <v>24</v>
      </c>
      <c r="J7" s="89" t="n">
        <v>0</v>
      </c>
      <c r="K7" s="90" t="n">
        <v>0</v>
      </c>
      <c r="L7" s="90" t="n">
        <v>0</v>
      </c>
      <c r="M7" s="90" t="n">
        <v>0</v>
      </c>
      <c r="N7" s="90" t="n">
        <v>0</v>
      </c>
      <c r="O7" s="90" t="n">
        <v>0</v>
      </c>
      <c r="P7" s="90" t="n">
        <v>0</v>
      </c>
      <c r="Q7" s="90" t="n">
        <v>3447</v>
      </c>
      <c r="R7" s="91" t="n">
        <v>2943</v>
      </c>
      <c r="S7" s="91" t="n">
        <v>2943</v>
      </c>
      <c r="T7" s="92" t="n">
        <v>2876</v>
      </c>
      <c r="U7" s="92" t="n">
        <v>2972</v>
      </c>
      <c r="V7" s="89" t="n">
        <v>41</v>
      </c>
      <c r="W7" s="89" t="n">
        <v>0</v>
      </c>
      <c r="X7" s="89" t="n">
        <v>41</v>
      </c>
      <c r="Y7" s="89" t="n">
        <v>0</v>
      </c>
      <c r="Z7" s="89" t="n">
        <v>60</v>
      </c>
      <c r="AA7" s="88" t="n">
        <v>0</v>
      </c>
      <c r="AB7" s="93" t="n">
        <f aca="false">U7-T7+AX7</f>
        <v>96</v>
      </c>
      <c r="AC7" s="94" t="n">
        <f aca="false">T7-S7</f>
        <v>-67</v>
      </c>
      <c r="AD7" s="88" t="n">
        <v>127</v>
      </c>
      <c r="AE7" s="95" t="n">
        <f aca="false">IF(AD7&gt;0, U7/(AD7*24),"no data")</f>
        <v>0.9750656167979</v>
      </c>
      <c r="AF7" s="96" t="n">
        <f aca="false">IF(Q7&gt;0,Q7/24,"no data")</f>
        <v>143.625</v>
      </c>
      <c r="AG7" s="95" t="n">
        <f aca="false">IF(T7&gt;0,(T7/Q7),"no data")</f>
        <v>0.834348709022338</v>
      </c>
      <c r="AH7" s="97" t="n">
        <f aca="false">(1440-((V7*W7)+(X7*Y7)+(Z7*AA7))/(V7+X7+Z7))/1440</f>
        <v>1</v>
      </c>
      <c r="AI7" s="98" t="n">
        <f aca="false">IF(T7&gt;0,(1440-((W7*V7+AR7*AS7)+(Y7*X7+AT7*AU7)+(Z7*AA7+AV7*AW7))/(V7+X7+Z7))/1440,"no data")</f>
        <v>0.866197183098592</v>
      </c>
      <c r="AJ7" s="110" t="n">
        <v>8.511</v>
      </c>
      <c r="AK7" s="101" t="n">
        <v>143.71</v>
      </c>
      <c r="AL7" s="101" t="n">
        <f aca="false">AJ7*AK7</f>
        <v>1223.11581</v>
      </c>
      <c r="AM7" s="110" t="n">
        <v>24.982</v>
      </c>
      <c r="AN7" s="88" t="n">
        <v>945</v>
      </c>
      <c r="AO7" s="103" t="n">
        <f aca="false">AM7*AN7</f>
        <v>23607.99</v>
      </c>
      <c r="AP7" s="104" t="n">
        <f aca="false">IF(T7&gt;0,((((AJ7*AK7)+(AM7*AN7))/(T7*1000))*1000000),"no data")</f>
        <v>8633.90327190542</v>
      </c>
      <c r="AQ7" s="101" t="n">
        <f aca="false">R7/24</f>
        <v>122.625</v>
      </c>
      <c r="AR7" s="88" t="n">
        <v>0</v>
      </c>
      <c r="AS7" s="106" t="n">
        <v>0</v>
      </c>
      <c r="AT7" s="106" t="n">
        <v>0</v>
      </c>
      <c r="AU7" s="88" t="n">
        <v>0</v>
      </c>
      <c r="AV7" s="106" t="n">
        <v>19</v>
      </c>
      <c r="AW7" s="88" t="n">
        <v>1440</v>
      </c>
      <c r="AX7" s="88" t="n">
        <v>0</v>
      </c>
      <c r="AZ7" s="107" t="n">
        <v>976</v>
      </c>
      <c r="BA7" s="107" t="n">
        <v>997</v>
      </c>
      <c r="BB7" s="107" t="n">
        <v>999</v>
      </c>
      <c r="BC7" s="107" t="n">
        <f aca="false">BA7-AZ7</f>
        <v>21</v>
      </c>
      <c r="BD7" s="107" t="n">
        <f aca="false">AP7</f>
        <v>8633.90327190542</v>
      </c>
      <c r="BE7" s="232" t="n">
        <f aca="false">BB7/24</f>
        <v>41.625</v>
      </c>
      <c r="BF7" s="109" t="n">
        <v>0</v>
      </c>
      <c r="BG7" s="110" t="n">
        <v>0</v>
      </c>
      <c r="BH7" s="111" t="n">
        <v>28.64</v>
      </c>
      <c r="BI7" s="111" t="n">
        <v>26.47</v>
      </c>
      <c r="BJ7" s="112" t="n">
        <v>22.18</v>
      </c>
      <c r="BK7" s="111" t="n">
        <v>24.03</v>
      </c>
      <c r="BL7" s="112" t="n">
        <v>981.1</v>
      </c>
      <c r="BM7" s="111" t="n">
        <v>50.1</v>
      </c>
      <c r="BN7" s="113" t="n">
        <v>0.9317</v>
      </c>
      <c r="BO7" s="107" t="n">
        <v>92.7</v>
      </c>
      <c r="BP7" s="111" t="n">
        <v>86.05</v>
      </c>
      <c r="BQ7" s="107" t="n">
        <v>12702</v>
      </c>
      <c r="BR7" s="107" t="n">
        <v>12654</v>
      </c>
      <c r="BS7" s="116" t="n">
        <f aca="false">BR7-BQ7</f>
        <v>-48</v>
      </c>
      <c r="BT7" s="107" t="n">
        <f aca="false">BF7+BG7</f>
        <v>0</v>
      </c>
      <c r="BU7" s="108" t="n">
        <v>0</v>
      </c>
      <c r="BV7" s="108" t="n">
        <v>0</v>
      </c>
      <c r="BX7" s="108" t="n">
        <v>24</v>
      </c>
      <c r="BY7" s="108" t="n">
        <v>6.77</v>
      </c>
    </row>
    <row r="8" customFormat="false" ht="15" hidden="false" customHeight="false" outlineLevel="0" collapsed="false">
      <c r="A8" s="226"/>
      <c r="B8" s="85" t="n">
        <v>42885</v>
      </c>
      <c r="C8" s="86" t="n">
        <v>95.7</v>
      </c>
      <c r="D8" s="214" t="n">
        <v>0.468</v>
      </c>
      <c r="E8" s="88" t="n">
        <v>108</v>
      </c>
      <c r="F8" s="88" t="n">
        <v>84</v>
      </c>
      <c r="G8" s="89" t="n">
        <v>24</v>
      </c>
      <c r="H8" s="89" t="n">
        <v>0</v>
      </c>
      <c r="I8" s="89" t="n">
        <v>24</v>
      </c>
      <c r="J8" s="89" t="n">
        <v>0</v>
      </c>
      <c r="K8" s="90" t="n">
        <v>0</v>
      </c>
      <c r="L8" s="90" t="n">
        <v>0</v>
      </c>
      <c r="M8" s="90" t="n">
        <v>0</v>
      </c>
      <c r="N8" s="90" t="n">
        <v>0</v>
      </c>
      <c r="O8" s="90" t="n">
        <v>0</v>
      </c>
      <c r="P8" s="90" t="n">
        <v>0</v>
      </c>
      <c r="Q8" s="90" t="n">
        <v>3440</v>
      </c>
      <c r="R8" s="91" t="n">
        <v>2926</v>
      </c>
      <c r="S8" s="91" t="n">
        <v>2926</v>
      </c>
      <c r="T8" s="92" t="n">
        <v>2860</v>
      </c>
      <c r="U8" s="92" t="n">
        <v>2964</v>
      </c>
      <c r="V8" s="89" t="n">
        <v>41</v>
      </c>
      <c r="W8" s="89" t="n">
        <v>0</v>
      </c>
      <c r="X8" s="89" t="n">
        <v>41</v>
      </c>
      <c r="Y8" s="89" t="n">
        <v>0</v>
      </c>
      <c r="Z8" s="89" t="n">
        <v>60</v>
      </c>
      <c r="AA8" s="88" t="n">
        <v>0</v>
      </c>
      <c r="AB8" s="93" t="n">
        <f aca="false">U8-T8+AX8</f>
        <v>104</v>
      </c>
      <c r="AC8" s="94" t="n">
        <f aca="false">T8-S8</f>
        <v>-66</v>
      </c>
      <c r="AD8" s="88" t="n">
        <v>127</v>
      </c>
      <c r="AE8" s="95" t="n">
        <f aca="false">IF(AD8&gt;0, U8/(AD8*24),"no data")</f>
        <v>0.97244094488189</v>
      </c>
      <c r="AF8" s="96" t="n">
        <f aca="false">IF(Q8&gt;0,Q8/24,"no data")</f>
        <v>143.333333333333</v>
      </c>
      <c r="AG8" s="95" t="n">
        <f aca="false">IF(T8&gt;0,(T8/Q8),"no data")</f>
        <v>0.831395348837209</v>
      </c>
      <c r="AH8" s="97" t="n">
        <f aca="false">(1440-((V8*W8)+(X8*Y8)+(Z8*AA8))/(V8+X8+Z8))/1440</f>
        <v>1</v>
      </c>
      <c r="AI8" s="98" t="n">
        <f aca="false">IF(T8&gt;0,(1440-((W8*V8+AR8*AS8)+(Y8*X8+AT8*AU8)+(Z8*AA8+AV8*AW8))/(V8+X8+Z8))/1440,"no data")</f>
        <v>0.866197183098592</v>
      </c>
      <c r="AJ8" s="110" t="n">
        <v>8.557</v>
      </c>
      <c r="AK8" s="101" t="n">
        <v>141.02</v>
      </c>
      <c r="AL8" s="101" t="n">
        <f aca="false">AJ8*AK8</f>
        <v>1206.70814</v>
      </c>
      <c r="AM8" s="110" t="n">
        <v>24.823</v>
      </c>
      <c r="AN8" s="88" t="n">
        <v>945</v>
      </c>
      <c r="AO8" s="103" t="n">
        <f aca="false">AM8*AN8</f>
        <v>23457.735</v>
      </c>
      <c r="AP8" s="104" t="n">
        <f aca="false">IF(T8&gt;0,((((AJ8*AK8)+(AM8*AN8))/(T8*1000))*1000000),"no data")</f>
        <v>8623.93116783217</v>
      </c>
      <c r="AQ8" s="101" t="n">
        <f aca="false">R8/24</f>
        <v>121.916666666667</v>
      </c>
      <c r="AR8" s="88" t="n">
        <v>0</v>
      </c>
      <c r="AS8" s="106" t="n">
        <v>0</v>
      </c>
      <c r="AT8" s="106" t="n">
        <v>0</v>
      </c>
      <c r="AU8" s="88" t="n">
        <v>0</v>
      </c>
      <c r="AV8" s="106" t="n">
        <v>19</v>
      </c>
      <c r="AW8" s="88" t="n">
        <v>1440</v>
      </c>
      <c r="AX8" s="88" t="n">
        <v>0</v>
      </c>
      <c r="AZ8" s="107" t="n">
        <v>978</v>
      </c>
      <c r="BA8" s="107" t="n">
        <v>992</v>
      </c>
      <c r="BB8" s="107" t="n">
        <v>994</v>
      </c>
      <c r="BC8" s="107" t="n">
        <f aca="false">BA8-AZ8</f>
        <v>14</v>
      </c>
      <c r="BD8" s="107" t="n">
        <f aca="false">AP8</f>
        <v>8623.93116783217</v>
      </c>
      <c r="BE8" s="232" t="n">
        <f aca="false">BB8/24</f>
        <v>41.4166666666667</v>
      </c>
      <c r="BF8" s="109" t="n">
        <v>0</v>
      </c>
      <c r="BG8" s="110" t="n">
        <v>0</v>
      </c>
      <c r="BH8" s="111" t="n">
        <v>28.57</v>
      </c>
      <c r="BI8" s="112" t="n">
        <v>26.35</v>
      </c>
      <c r="BJ8" s="111" t="n">
        <v>22.03</v>
      </c>
      <c r="BK8" s="111" t="n">
        <v>23.95</v>
      </c>
      <c r="BL8" s="112" t="n">
        <v>979.5</v>
      </c>
      <c r="BM8" s="111" t="n">
        <v>50.09</v>
      </c>
      <c r="BN8" s="113" t="n">
        <v>0.9322</v>
      </c>
      <c r="BO8" s="112" t="n">
        <v>92.98</v>
      </c>
      <c r="BP8" s="111" t="n">
        <v>86.12</v>
      </c>
      <c r="BQ8" s="107" t="n">
        <v>12706</v>
      </c>
      <c r="BR8" s="107" t="n">
        <v>12667</v>
      </c>
      <c r="BS8" s="116" t="n">
        <f aca="false">BR8-BQ8</f>
        <v>-39</v>
      </c>
      <c r="BT8" s="107" t="n">
        <f aca="false">BF8+BG8</f>
        <v>0</v>
      </c>
      <c r="BU8" s="108" t="n">
        <v>0</v>
      </c>
      <c r="BV8" s="108" t="n">
        <v>0</v>
      </c>
      <c r="BX8" s="108" t="n">
        <v>24</v>
      </c>
      <c r="BY8" s="108" t="n">
        <v>7.17</v>
      </c>
    </row>
    <row r="9" customFormat="false" ht="15" hidden="false" customHeight="false" outlineLevel="0" collapsed="false">
      <c r="A9" s="226"/>
      <c r="B9" s="85" t="n">
        <v>42886</v>
      </c>
      <c r="C9" s="86" t="n">
        <v>92.1</v>
      </c>
      <c r="D9" s="214" t="n">
        <v>0.48</v>
      </c>
      <c r="E9" s="88" t="n">
        <v>99</v>
      </c>
      <c r="F9" s="88" t="n">
        <v>84</v>
      </c>
      <c r="G9" s="89" t="n">
        <v>24</v>
      </c>
      <c r="H9" s="89" t="n">
        <v>0</v>
      </c>
      <c r="I9" s="89" t="n">
        <v>24</v>
      </c>
      <c r="J9" s="89" t="n">
        <v>0</v>
      </c>
      <c r="K9" s="90" t="n">
        <v>0</v>
      </c>
      <c r="L9" s="90" t="n">
        <v>0</v>
      </c>
      <c r="M9" s="90" t="n">
        <v>0</v>
      </c>
      <c r="N9" s="90" t="n">
        <v>0</v>
      </c>
      <c r="O9" s="90" t="n">
        <v>12</v>
      </c>
      <c r="P9" s="90" t="n">
        <v>0</v>
      </c>
      <c r="Q9" s="90" t="n">
        <v>3479</v>
      </c>
      <c r="R9" s="91" t="n">
        <v>3134</v>
      </c>
      <c r="S9" s="91" t="n">
        <v>3134</v>
      </c>
      <c r="T9" s="92" t="n">
        <v>3074</v>
      </c>
      <c r="U9" s="92" t="n">
        <v>3186</v>
      </c>
      <c r="V9" s="89" t="n">
        <v>41</v>
      </c>
      <c r="W9" s="89" t="n">
        <v>0</v>
      </c>
      <c r="X9" s="89" t="n">
        <v>42</v>
      </c>
      <c r="Y9" s="89" t="n">
        <v>0</v>
      </c>
      <c r="Z9" s="89" t="n">
        <v>60</v>
      </c>
      <c r="AA9" s="88" t="n">
        <v>0</v>
      </c>
      <c r="AB9" s="93" t="n">
        <f aca="false">U9-T9+AX9</f>
        <v>112</v>
      </c>
      <c r="AC9" s="94" t="n">
        <f aca="false">T9-S9</f>
        <v>-60</v>
      </c>
      <c r="AD9" s="88" t="n">
        <v>143</v>
      </c>
      <c r="AE9" s="95" t="n">
        <f aca="false">IF(AD9&gt;0, U9/(AD9*24),"no data")</f>
        <v>0.928321678321678</v>
      </c>
      <c r="AF9" s="96" t="n">
        <f aca="false">IF(Q9&gt;0,Q9/24,"no data")</f>
        <v>144.958333333333</v>
      </c>
      <c r="AG9" s="95" t="n">
        <f aca="false">IF(T9&gt;0,(T9/Q9),"no data")</f>
        <v>0.883587237711986</v>
      </c>
      <c r="AH9" s="97" t="n">
        <f aca="false">(1440-((V9*W9)+(X9*Y9)+(Z9*AA9))/(V9+X9+Z9))/1440</f>
        <v>1</v>
      </c>
      <c r="AI9" s="98" t="n">
        <f aca="false">IF(T9&gt;0,(1440-((W9*V9+AR9*AS9)+(Y9*X9+AT9*AU9)+(Z9*AA9+AV9*AW9))/(V9+X9+Z9))/1440,"no data")</f>
        <v>0.937062937062937</v>
      </c>
      <c r="AJ9" s="110" t="n">
        <v>8.565</v>
      </c>
      <c r="AK9" s="101" t="n">
        <v>139.92</v>
      </c>
      <c r="AL9" s="101" t="n">
        <f aca="false">AJ9*AK9</f>
        <v>1198.4148</v>
      </c>
      <c r="AM9" s="239" t="n">
        <v>27.255</v>
      </c>
      <c r="AN9" s="88" t="n">
        <v>946</v>
      </c>
      <c r="AO9" s="103" t="n">
        <f aca="false">AM9*AN9</f>
        <v>25783.23</v>
      </c>
      <c r="AP9" s="104" t="n">
        <f aca="false">IF(T9&gt;0,((((AJ9*AK9)+(AM9*AN9))/(T9*1000))*1000000),"no data")</f>
        <v>8777.37306441119</v>
      </c>
      <c r="AQ9" s="101" t="n">
        <f aca="false">R9/24</f>
        <v>130.583333333333</v>
      </c>
      <c r="AR9" s="88" t="n">
        <v>0</v>
      </c>
      <c r="AS9" s="106" t="n">
        <v>0</v>
      </c>
      <c r="AT9" s="106" t="n">
        <v>0</v>
      </c>
      <c r="AU9" s="88" t="n">
        <v>0</v>
      </c>
      <c r="AV9" s="106" t="n">
        <v>18</v>
      </c>
      <c r="AW9" s="88" t="n">
        <v>720</v>
      </c>
      <c r="AX9" s="88" t="n">
        <v>0</v>
      </c>
      <c r="AZ9" s="107" t="n">
        <v>993</v>
      </c>
      <c r="BA9" s="107" t="n">
        <v>1001</v>
      </c>
      <c r="BB9" s="107" t="n">
        <v>1192</v>
      </c>
      <c r="BC9" s="107" t="n">
        <f aca="false">BA9-AZ9</f>
        <v>8</v>
      </c>
      <c r="BD9" s="107" t="n">
        <f aca="false">AP9</f>
        <v>8777.37306441119</v>
      </c>
      <c r="BE9" s="232" t="n">
        <f aca="false">BB9/24</f>
        <v>49.6666666666667</v>
      </c>
      <c r="BF9" s="109" t="n">
        <v>1.109</v>
      </c>
      <c r="BG9" s="110" t="n">
        <v>1.103</v>
      </c>
      <c r="BH9" s="111" t="n">
        <v>28.9</v>
      </c>
      <c r="BI9" s="112" t="n">
        <v>26.6</v>
      </c>
      <c r="BJ9" s="111" t="n">
        <v>22.3</v>
      </c>
      <c r="BK9" s="111" t="n">
        <v>23.9</v>
      </c>
      <c r="BL9" s="112" t="n">
        <v>980.8</v>
      </c>
      <c r="BM9" s="111" t="n">
        <v>50.17</v>
      </c>
      <c r="BN9" s="122" t="n">
        <v>0.9325</v>
      </c>
      <c r="BO9" s="111" t="n">
        <v>93.46</v>
      </c>
      <c r="BP9" s="111" t="n">
        <v>86.38</v>
      </c>
      <c r="BQ9" s="107" t="n">
        <v>12642</v>
      </c>
      <c r="BR9" s="107" t="n">
        <v>12640</v>
      </c>
      <c r="BS9" s="116" t="n">
        <f aca="false">BR9-BQ9</f>
        <v>-2</v>
      </c>
      <c r="BT9" s="107" t="n">
        <f aca="false">BF9+BG9</f>
        <v>2.212</v>
      </c>
      <c r="BU9" s="108" t="n">
        <v>13</v>
      </c>
      <c r="BV9" s="108" t="n">
        <v>13</v>
      </c>
      <c r="BX9" s="108" t="n">
        <v>24</v>
      </c>
      <c r="BY9" s="108" t="n">
        <v>7.33</v>
      </c>
    </row>
    <row r="10" customFormat="false" ht="15" hidden="false" customHeight="false" outlineLevel="0" collapsed="false">
      <c r="A10" s="226"/>
      <c r="B10" s="85" t="n">
        <v>42887</v>
      </c>
      <c r="C10" s="86" t="n">
        <v>92.03</v>
      </c>
      <c r="D10" s="214" t="n">
        <v>0.4647</v>
      </c>
      <c r="E10" s="88" t="n">
        <v>101</v>
      </c>
      <c r="F10" s="88" t="n">
        <v>81</v>
      </c>
      <c r="G10" s="89" t="n">
        <v>24</v>
      </c>
      <c r="H10" s="89" t="n">
        <v>0</v>
      </c>
      <c r="I10" s="89" t="n">
        <v>24</v>
      </c>
      <c r="J10" s="89" t="n">
        <v>0</v>
      </c>
      <c r="K10" s="90" t="n">
        <v>0</v>
      </c>
      <c r="L10" s="90" t="n">
        <v>0</v>
      </c>
      <c r="M10" s="90" t="n">
        <v>0</v>
      </c>
      <c r="N10" s="90" t="n">
        <v>0</v>
      </c>
      <c r="O10" s="90" t="n">
        <v>12</v>
      </c>
      <c r="P10" s="90" t="n">
        <v>0</v>
      </c>
      <c r="Q10" s="90" t="n">
        <v>3477</v>
      </c>
      <c r="R10" s="91" t="n">
        <v>3179</v>
      </c>
      <c r="S10" s="91" t="n">
        <v>3179</v>
      </c>
      <c r="T10" s="92" t="n">
        <v>3113</v>
      </c>
      <c r="U10" s="92" t="n">
        <v>3220</v>
      </c>
      <c r="V10" s="89" t="n">
        <v>40</v>
      </c>
      <c r="W10" s="89" t="n">
        <v>0</v>
      </c>
      <c r="X10" s="89" t="n">
        <v>42</v>
      </c>
      <c r="Y10" s="89" t="n">
        <v>0</v>
      </c>
      <c r="Z10" s="89" t="n">
        <v>60</v>
      </c>
      <c r="AA10" s="88" t="n">
        <v>0</v>
      </c>
      <c r="AB10" s="93" t="n">
        <f aca="false">U10-T10+AX10</f>
        <v>107</v>
      </c>
      <c r="AC10" s="94" t="n">
        <f aca="false">T10-S10</f>
        <v>-66</v>
      </c>
      <c r="AD10" s="88" t="n">
        <v>142</v>
      </c>
      <c r="AE10" s="95" t="n">
        <f aca="false">IF(AD10&gt;0, U10/(AD10*24),"no data")</f>
        <v>0.944835680751174</v>
      </c>
      <c r="AF10" s="96" t="n">
        <f aca="false">IF(Q10&gt;0,Q10/24,"no data")</f>
        <v>144.875</v>
      </c>
      <c r="AG10" s="95" t="n">
        <f aca="false">IF(T10&gt;0,(T10/Q10),"no data")</f>
        <v>0.895312050618349</v>
      </c>
      <c r="AH10" s="97" t="n">
        <f aca="false">(1440-((V10*W10)+(X10*Y10)+(Z10*AA10))/(V10+X10+Z10))/1440</f>
        <v>1</v>
      </c>
      <c r="AI10" s="98" t="n">
        <f aca="false">IF(T10&gt;0,(1440-((W10*V10+AR10*AS10)+(Y10*X10+AT10*AU10)+(Z10*AA10+AV10*AW10))/(V10+X10+Z10))/1440,"no data")</f>
        <v>0.943661971830986</v>
      </c>
      <c r="AJ10" s="110" t="n">
        <v>8.58</v>
      </c>
      <c r="AK10" s="101" t="n">
        <v>144.05</v>
      </c>
      <c r="AL10" s="101" t="n">
        <f aca="false">AJ10*AK10</f>
        <v>1235.949</v>
      </c>
      <c r="AM10" s="110" t="n">
        <v>27.739</v>
      </c>
      <c r="AN10" s="88" t="n">
        <v>943</v>
      </c>
      <c r="AO10" s="103" t="n">
        <f aca="false">AM10*AN10</f>
        <v>26157.877</v>
      </c>
      <c r="AP10" s="104" t="n">
        <f aca="false">IF(T10&gt;0,((((AJ10*AK10)+(AM10*AN10))/(T10*1000))*1000000),"no data")</f>
        <v>8799.81561194989</v>
      </c>
      <c r="AQ10" s="101" t="n">
        <f aca="false">R10/24</f>
        <v>132.458333333333</v>
      </c>
      <c r="AR10" s="88" t="n">
        <v>0</v>
      </c>
      <c r="AS10" s="106" t="n">
        <v>0</v>
      </c>
      <c r="AT10" s="106" t="n">
        <v>0</v>
      </c>
      <c r="AU10" s="88" t="n">
        <v>0</v>
      </c>
      <c r="AV10" s="106" t="n">
        <v>16</v>
      </c>
      <c r="AW10" s="88" t="n">
        <v>720</v>
      </c>
      <c r="AX10" s="88" t="n">
        <v>0</v>
      </c>
      <c r="AZ10" s="107" t="n">
        <v>993</v>
      </c>
      <c r="BA10" s="107" t="n">
        <v>1005</v>
      </c>
      <c r="BB10" s="107" t="n">
        <v>1222</v>
      </c>
      <c r="BC10" s="107" t="n">
        <f aca="false">BA10-AZ10</f>
        <v>12</v>
      </c>
      <c r="BD10" s="107" t="n">
        <f aca="false">AP10</f>
        <v>8799.81561194989</v>
      </c>
      <c r="BE10" s="232" t="n">
        <f aca="false">BB10/24</f>
        <v>50.9166666666667</v>
      </c>
      <c r="BF10" s="109" t="n">
        <v>1.259</v>
      </c>
      <c r="BG10" s="110" t="n">
        <v>1.211</v>
      </c>
      <c r="BH10" s="111" t="n">
        <v>28.96</v>
      </c>
      <c r="BI10" s="112" t="n">
        <v>26.81</v>
      </c>
      <c r="BJ10" s="112" t="n">
        <v>22.46</v>
      </c>
      <c r="BK10" s="112" t="n">
        <v>23.96</v>
      </c>
      <c r="BL10" s="112" t="n">
        <v>985.13</v>
      </c>
      <c r="BM10" s="111" t="n">
        <v>50.12</v>
      </c>
      <c r="BN10" s="113" t="n">
        <v>0.931</v>
      </c>
      <c r="BO10" s="108" t="n">
        <v>93.26</v>
      </c>
      <c r="BP10" s="108" t="n">
        <v>86.22</v>
      </c>
      <c r="BQ10" s="107" t="n">
        <v>12690</v>
      </c>
      <c r="BR10" s="107" t="n">
        <v>12668</v>
      </c>
      <c r="BS10" s="116" t="n">
        <f aca="false">BR10-BQ10</f>
        <v>-22</v>
      </c>
      <c r="BT10" s="107" t="n">
        <f aca="false">BF10+BG10</f>
        <v>2.47</v>
      </c>
      <c r="BU10" s="108" t="n">
        <v>23</v>
      </c>
      <c r="BV10" s="108" t="n">
        <v>23</v>
      </c>
      <c r="BX10" s="108" t="n">
        <v>24</v>
      </c>
      <c r="BY10" s="108" t="n">
        <v>7.8</v>
      </c>
    </row>
    <row r="11" customFormat="false" ht="15" hidden="false" customHeight="false" outlineLevel="0" collapsed="false">
      <c r="A11" s="226"/>
      <c r="B11" s="85" t="n">
        <v>42888</v>
      </c>
      <c r="C11" s="86" t="n">
        <v>99.15</v>
      </c>
      <c r="D11" s="214" t="n">
        <v>0.397</v>
      </c>
      <c r="E11" s="88" t="n">
        <v>111</v>
      </c>
      <c r="F11" s="88" t="n">
        <v>86</v>
      </c>
      <c r="G11" s="89" t="n">
        <v>24</v>
      </c>
      <c r="H11" s="89" t="n">
        <v>0</v>
      </c>
      <c r="I11" s="89" t="n">
        <v>24</v>
      </c>
      <c r="J11" s="89" t="n">
        <v>0</v>
      </c>
      <c r="K11" s="90" t="n">
        <v>0</v>
      </c>
      <c r="L11" s="90" t="n">
        <v>0</v>
      </c>
      <c r="M11" s="90" t="n">
        <v>0</v>
      </c>
      <c r="N11" s="90" t="n">
        <v>0</v>
      </c>
      <c r="O11" s="90" t="n">
        <v>12</v>
      </c>
      <c r="P11" s="90" t="n">
        <v>0</v>
      </c>
      <c r="Q11" s="90" t="n">
        <v>3402</v>
      </c>
      <c r="R11" s="91" t="n">
        <v>3125</v>
      </c>
      <c r="S11" s="91" t="n">
        <v>3125</v>
      </c>
      <c r="T11" s="92" t="n">
        <v>3050</v>
      </c>
      <c r="U11" s="92" t="n">
        <v>3161</v>
      </c>
      <c r="V11" s="89" t="n">
        <v>40</v>
      </c>
      <c r="W11" s="89" t="n">
        <v>0</v>
      </c>
      <c r="X11" s="89" t="n">
        <v>41</v>
      </c>
      <c r="Y11" s="89" t="n">
        <v>0</v>
      </c>
      <c r="Z11" s="89" t="n">
        <v>60</v>
      </c>
      <c r="AA11" s="88" t="n">
        <v>0</v>
      </c>
      <c r="AB11" s="93" t="n">
        <f aca="false">U11-T11+AX11</f>
        <v>111</v>
      </c>
      <c r="AC11" s="94" t="n">
        <f aca="false">T11-S11</f>
        <v>-75</v>
      </c>
      <c r="AD11" s="88" t="n">
        <v>140</v>
      </c>
      <c r="AE11" s="95" t="n">
        <f aca="false">IF(AD11&gt;0, U11/(AD11*24),"no data")</f>
        <v>0.94077380952381</v>
      </c>
      <c r="AF11" s="96" t="n">
        <f aca="false">IF(Q11&gt;0,Q11/24,"no data")</f>
        <v>141.75</v>
      </c>
      <c r="AG11" s="95" t="n">
        <f aca="false">IF(T11&gt;0,(T11/Q11),"no data")</f>
        <v>0.896531452087008</v>
      </c>
      <c r="AH11" s="97" t="n">
        <f aca="false">(1440-((V11*W11)+(X11*Y11)+(Z11*AA11))/(V11+X11+Z11))/1440</f>
        <v>1</v>
      </c>
      <c r="AI11" s="98" t="n">
        <f aca="false">IF(T11&gt;0,(1440-((W11*V11+AR11*AS11)+(Y11*X11+AT11*AU11)+(Z11*AA11+AV11*AW11))/(V11+X11+Z11))/1440,"no data")</f>
        <v>0.936170212765957</v>
      </c>
      <c r="AJ11" s="110" t="n">
        <v>8.55</v>
      </c>
      <c r="AK11" s="101" t="n">
        <v>144.64</v>
      </c>
      <c r="AL11" s="101" t="n">
        <f aca="false">AJ11*AK11</f>
        <v>1236.672</v>
      </c>
      <c r="AM11" s="110" t="n">
        <v>27.197</v>
      </c>
      <c r="AN11" s="88" t="n">
        <v>945</v>
      </c>
      <c r="AO11" s="103" t="n">
        <f aca="false">AM11*AN11</f>
        <v>25701.165</v>
      </c>
      <c r="AP11" s="104" t="n">
        <f aca="false">IF(T11&gt;0,((((AJ11*AK11)+(AM11*AN11))/(T11*1000))*1000000),"no data")</f>
        <v>8832.07770491803</v>
      </c>
      <c r="AQ11" s="101" t="n">
        <f aca="false">R11/24</f>
        <v>130.208333333333</v>
      </c>
      <c r="AR11" s="88" t="n">
        <v>0</v>
      </c>
      <c r="AS11" s="106" t="n">
        <v>0</v>
      </c>
      <c r="AT11" s="106" t="n">
        <v>0</v>
      </c>
      <c r="AU11" s="88" t="n">
        <v>0</v>
      </c>
      <c r="AV11" s="106" t="n">
        <v>18</v>
      </c>
      <c r="AW11" s="88" t="n">
        <v>720</v>
      </c>
      <c r="AX11" s="88" t="n">
        <v>0</v>
      </c>
      <c r="AZ11" s="107" t="n">
        <v>966</v>
      </c>
      <c r="BA11" s="107" t="n">
        <v>993</v>
      </c>
      <c r="BB11" s="107" t="n">
        <v>1202</v>
      </c>
      <c r="BC11" s="107" t="n">
        <f aca="false">BA11-AZ11</f>
        <v>27</v>
      </c>
      <c r="BD11" s="107" t="n">
        <f aca="false">AP11</f>
        <v>8832.07770491803</v>
      </c>
      <c r="BE11" s="232" t="n">
        <f aca="false">BB11/24</f>
        <v>50.0833333333333</v>
      </c>
      <c r="BF11" s="109" t="n">
        <v>1.149</v>
      </c>
      <c r="BG11" s="110" t="n">
        <v>1.143</v>
      </c>
      <c r="BH11" s="111" t="n">
        <v>28.19</v>
      </c>
      <c r="BI11" s="112" t="n">
        <v>26.26</v>
      </c>
      <c r="BJ11" s="112" t="n">
        <v>22.19</v>
      </c>
      <c r="BK11" s="112" t="n">
        <v>23.71</v>
      </c>
      <c r="BL11" s="112" t="n">
        <v>983.75</v>
      </c>
      <c r="BM11" s="111" t="n">
        <v>50.12</v>
      </c>
      <c r="BN11" s="113" t="n">
        <v>0.9316</v>
      </c>
      <c r="BO11" s="108" t="n">
        <v>91.83</v>
      </c>
      <c r="BP11" s="108" t="n">
        <v>85.88</v>
      </c>
      <c r="BQ11" s="107" t="n">
        <v>12794</v>
      </c>
      <c r="BR11" s="107" t="n">
        <v>12700</v>
      </c>
      <c r="BS11" s="116" t="n">
        <f aca="false">BR11-BQ11</f>
        <v>-94</v>
      </c>
      <c r="BT11" s="107" t="n">
        <f aca="false">BF11+BG11</f>
        <v>2.292</v>
      </c>
      <c r="BU11" s="108" t="n">
        <v>13</v>
      </c>
      <c r="BV11" s="108" t="n">
        <v>13</v>
      </c>
      <c r="BX11" s="108" t="n">
        <v>24</v>
      </c>
      <c r="BY11" s="108" t="n">
        <v>7.56</v>
      </c>
    </row>
    <row r="12" customFormat="false" ht="15" hidden="false" customHeight="false" outlineLevel="0" collapsed="false">
      <c r="A12" s="226"/>
      <c r="B12" s="85" t="n">
        <v>42889</v>
      </c>
      <c r="C12" s="86" t="n">
        <v>101.9</v>
      </c>
      <c r="D12" s="214" t="n">
        <v>0.419</v>
      </c>
      <c r="E12" s="88" t="n">
        <v>114</v>
      </c>
      <c r="F12" s="88" t="n">
        <v>91</v>
      </c>
      <c r="G12" s="89" t="n">
        <v>24</v>
      </c>
      <c r="H12" s="89" t="n">
        <v>0</v>
      </c>
      <c r="I12" s="89" t="n">
        <v>24</v>
      </c>
      <c r="J12" s="89" t="n">
        <v>0</v>
      </c>
      <c r="K12" s="90" t="n">
        <v>0</v>
      </c>
      <c r="L12" s="90" t="n">
        <v>0</v>
      </c>
      <c r="M12" s="90" t="n">
        <v>0</v>
      </c>
      <c r="N12" s="90" t="n">
        <v>0</v>
      </c>
      <c r="O12" s="90" t="n">
        <v>12</v>
      </c>
      <c r="P12" s="90" t="n">
        <v>0</v>
      </c>
      <c r="Q12" s="90" t="n">
        <v>3376</v>
      </c>
      <c r="R12" s="91" t="n">
        <v>3104</v>
      </c>
      <c r="S12" s="91" t="n">
        <v>3104</v>
      </c>
      <c r="T12" s="92" t="n">
        <v>3033</v>
      </c>
      <c r="U12" s="92" t="n">
        <v>3141</v>
      </c>
      <c r="V12" s="89" t="n">
        <v>40</v>
      </c>
      <c r="W12" s="89" t="n">
        <v>0</v>
      </c>
      <c r="X12" s="89" t="n">
        <v>41</v>
      </c>
      <c r="Y12" s="89" t="n">
        <v>0</v>
      </c>
      <c r="Z12" s="89" t="n">
        <v>60</v>
      </c>
      <c r="AA12" s="88" t="n">
        <v>0</v>
      </c>
      <c r="AB12" s="93" t="n">
        <f aca="false">U12-T12+AX12</f>
        <v>108</v>
      </c>
      <c r="AC12" s="94" t="n">
        <f aca="false">T12-S12</f>
        <v>-71</v>
      </c>
      <c r="AD12" s="88" t="n">
        <v>140</v>
      </c>
      <c r="AE12" s="95" t="n">
        <f aca="false">IF(AD12&gt;0, U12/(AD12*24),"no data")</f>
        <v>0.934821428571429</v>
      </c>
      <c r="AF12" s="96" t="n">
        <f aca="false">IF(Q12&gt;0,Q12/24,"no data")</f>
        <v>140.666666666667</v>
      </c>
      <c r="AG12" s="95" t="n">
        <f aca="false">IF(T12&gt;0,(T12/Q12),"no data")</f>
        <v>0.898400473933649</v>
      </c>
      <c r="AH12" s="97" t="n">
        <f aca="false">(1440-((V12*W12)+(X12*Y12)+(Z12*AA12))/(V12+X12+Z12))/1440</f>
        <v>1</v>
      </c>
      <c r="AI12" s="98" t="n">
        <f aca="false">IF(T12&gt;0,(1440-((W12*V12+AR12*AS12)+(Y12*X12+AT12*AU12)+(Z12*AA12+AV12*AW12))/(V12+X12+Z12))/1440,"no data")</f>
        <v>0.939716312056738</v>
      </c>
      <c r="AJ12" s="110" t="n">
        <v>8.57</v>
      </c>
      <c r="AK12" s="101" t="n">
        <v>146.95</v>
      </c>
      <c r="AL12" s="101" t="n">
        <f aca="false">AJ12*AK12</f>
        <v>1259.3615</v>
      </c>
      <c r="AM12" s="110" t="n">
        <v>26.903</v>
      </c>
      <c r="AN12" s="88" t="n">
        <v>946</v>
      </c>
      <c r="AO12" s="103" t="n">
        <f aca="false">AM12*AN12</f>
        <v>25450.238</v>
      </c>
      <c r="AP12" s="104" t="n">
        <f aca="false">IF(T12&gt;0,((((AJ12*AK12)+(AM12*AN12))/(T12*1000))*1000000),"no data")</f>
        <v>8806.330201121</v>
      </c>
      <c r="AQ12" s="101" t="n">
        <f aca="false">R12/24</f>
        <v>129.333333333333</v>
      </c>
      <c r="AR12" s="88" t="n">
        <v>0</v>
      </c>
      <c r="AS12" s="106" t="n">
        <v>0</v>
      </c>
      <c r="AT12" s="106" t="n">
        <v>0</v>
      </c>
      <c r="AU12" s="88" t="n">
        <v>0</v>
      </c>
      <c r="AV12" s="106" t="n">
        <v>17</v>
      </c>
      <c r="AW12" s="88" t="n">
        <v>720</v>
      </c>
      <c r="AX12" s="88" t="n">
        <v>0</v>
      </c>
      <c r="AZ12" s="107" t="n">
        <v>948</v>
      </c>
      <c r="BA12" s="107" t="n">
        <v>982</v>
      </c>
      <c r="BB12" s="107" t="n">
        <v>1211</v>
      </c>
      <c r="BC12" s="107" t="n">
        <f aca="false">BA12-AZ12</f>
        <v>34</v>
      </c>
      <c r="BD12" s="107" t="n">
        <f aca="false">AP12</f>
        <v>8806.330201121</v>
      </c>
      <c r="BE12" s="232" t="n">
        <f aca="false">BB12/24</f>
        <v>50.4583333333333</v>
      </c>
      <c r="BF12" s="109" t="n">
        <v>1.301</v>
      </c>
      <c r="BG12" s="110" t="n">
        <v>1.208</v>
      </c>
      <c r="BH12" s="111" t="n">
        <v>27.88</v>
      </c>
      <c r="BI12" s="112" t="n">
        <v>25.87</v>
      </c>
      <c r="BJ12" s="112" t="n">
        <v>22</v>
      </c>
      <c r="BK12" s="112" t="n">
        <v>23.69</v>
      </c>
      <c r="BL12" s="112" t="n">
        <v>981.63</v>
      </c>
      <c r="BM12" s="111" t="n">
        <v>50.08</v>
      </c>
      <c r="BN12" s="113" t="n">
        <v>0.9314</v>
      </c>
      <c r="BO12" s="108" t="n">
        <v>91.32</v>
      </c>
      <c r="BP12" s="108" t="n">
        <v>85.72</v>
      </c>
      <c r="BQ12" s="107" t="n">
        <v>12832</v>
      </c>
      <c r="BR12" s="107" t="n">
        <v>12715</v>
      </c>
      <c r="BS12" s="116" t="n">
        <f aca="false">BR12-BQ12</f>
        <v>-117</v>
      </c>
      <c r="BT12" s="107" t="n">
        <f aca="false">BF12+BG12</f>
        <v>2.509</v>
      </c>
      <c r="BU12" s="233" t="n">
        <v>23</v>
      </c>
      <c r="BV12" s="233" t="n">
        <v>23</v>
      </c>
      <c r="BX12" s="123" t="n">
        <v>24</v>
      </c>
      <c r="BY12" s="123" t="n">
        <v>7.016</v>
      </c>
    </row>
    <row r="13" customFormat="false" ht="12.75" hidden="false" customHeight="true" outlineLevel="0" collapsed="false">
      <c r="A13" s="226" t="s">
        <v>109</v>
      </c>
      <c r="B13" s="85" t="n">
        <v>42890</v>
      </c>
      <c r="C13" s="125" t="n">
        <v>100</v>
      </c>
      <c r="D13" s="126" t="n">
        <v>0.43</v>
      </c>
      <c r="E13" s="127" t="n">
        <v>110</v>
      </c>
      <c r="F13" s="127" t="n">
        <v>90</v>
      </c>
      <c r="G13" s="128" t="n">
        <v>24</v>
      </c>
      <c r="H13" s="128" t="n">
        <v>0</v>
      </c>
      <c r="I13" s="128" t="n">
        <v>12</v>
      </c>
      <c r="J13" s="128" t="n">
        <v>42</v>
      </c>
      <c r="K13" s="129" t="n">
        <v>0</v>
      </c>
      <c r="L13" s="129" t="n">
        <v>0</v>
      </c>
      <c r="M13" s="129" t="n">
        <v>0</v>
      </c>
      <c r="N13" s="129" t="n">
        <v>0</v>
      </c>
      <c r="O13" s="129" t="n">
        <v>0</v>
      </c>
      <c r="P13" s="129" t="n">
        <v>0</v>
      </c>
      <c r="Q13" s="130" t="n">
        <v>3391</v>
      </c>
      <c r="R13" s="131" t="n">
        <v>2186</v>
      </c>
      <c r="S13" s="131" t="n">
        <v>2186</v>
      </c>
      <c r="T13" s="132" t="n">
        <v>2136</v>
      </c>
      <c r="U13" s="132" t="n">
        <v>2229</v>
      </c>
      <c r="V13" s="127" t="n">
        <v>40</v>
      </c>
      <c r="W13" s="127" t="n">
        <v>0</v>
      </c>
      <c r="X13" s="127" t="n">
        <v>41</v>
      </c>
      <c r="Y13" s="127" t="n">
        <v>625</v>
      </c>
      <c r="Z13" s="127" t="n">
        <v>60</v>
      </c>
      <c r="AA13" s="127" t="n">
        <v>0</v>
      </c>
      <c r="AB13" s="133" t="n">
        <f aca="false">U13-T13+AX13</f>
        <v>93</v>
      </c>
      <c r="AC13" s="134" t="n">
        <f aca="false">T13-S13</f>
        <v>-50</v>
      </c>
      <c r="AD13" s="127" t="n">
        <v>123</v>
      </c>
      <c r="AE13" s="135" t="n">
        <f aca="false">IF(AD13&gt;0, U13/(AD13*24),"no data")</f>
        <v>0.755081300813008</v>
      </c>
      <c r="AF13" s="136" t="n">
        <f aca="false">IF(Q13&gt;0,Q13/24,"no data")</f>
        <v>141.291666666667</v>
      </c>
      <c r="AG13" s="135" t="n">
        <f aca="false">IF(T13&gt;0,(T13/Q13),"no data")</f>
        <v>0.629902683574167</v>
      </c>
      <c r="AH13" s="137" t="n">
        <f aca="false">(1440-((V13*W13)+(X13*Y13)+(Z13*AA13))/(V13+X13+Z13))/1440</f>
        <v>0.873793341213554</v>
      </c>
      <c r="AI13" s="138" t="n">
        <f aca="false">IF(T13&gt;0,(1440-((W13*V13+AR13*AS13)+(Y13*X13+AT13*AU13)+(Z13*AA13+AV13*AW13))/(V13+X13+Z13))/1440,"no data")</f>
        <v>0.663421000788022</v>
      </c>
      <c r="AJ13" s="175" t="n">
        <v>4.645</v>
      </c>
      <c r="AK13" s="227" t="n">
        <v>149.69</v>
      </c>
      <c r="AL13" s="154" t="n">
        <f aca="false">AJ13*AK13</f>
        <v>695.31005</v>
      </c>
      <c r="AM13" s="175" t="n">
        <v>19.827</v>
      </c>
      <c r="AN13" s="127" t="n">
        <v>945</v>
      </c>
      <c r="AO13" s="140" t="n">
        <f aca="false">AM13*AN13</f>
        <v>18736.515</v>
      </c>
      <c r="AP13" s="141" t="n">
        <f aca="false">IF(T13&gt;0,((((AJ13*AK13)+(AM13*AN13))/(T13*1000))*1000000),"no data")</f>
        <v>9097.29637172285</v>
      </c>
      <c r="AQ13" s="229" t="n">
        <f aca="false">R13/24</f>
        <v>91.0833333333333</v>
      </c>
      <c r="AR13" s="143" t="n">
        <v>0</v>
      </c>
      <c r="AS13" s="127" t="n">
        <v>0</v>
      </c>
      <c r="AT13" s="144" t="n">
        <v>18</v>
      </c>
      <c r="AU13" s="144" t="n">
        <v>53</v>
      </c>
      <c r="AV13" s="127" t="n">
        <v>29</v>
      </c>
      <c r="AW13" s="144" t="n">
        <v>1440</v>
      </c>
      <c r="AX13" s="127" t="n">
        <v>0</v>
      </c>
      <c r="AZ13" s="127" t="n">
        <v>947</v>
      </c>
      <c r="BA13" s="127" t="n">
        <v>542</v>
      </c>
      <c r="BB13" s="127" t="n">
        <v>740</v>
      </c>
      <c r="BC13" s="145" t="n">
        <f aca="false">BA13-AZ13</f>
        <v>-405</v>
      </c>
      <c r="BD13" s="146" t="n">
        <f aca="false">AP13</f>
        <v>9097.29637172285</v>
      </c>
      <c r="BE13" s="147" t="n">
        <f aca="false">BB13/24</f>
        <v>30.8333333333333</v>
      </c>
      <c r="BF13" s="148" t="n">
        <v>0</v>
      </c>
      <c r="BG13" s="149" t="n">
        <v>0</v>
      </c>
      <c r="BH13" s="147" t="n">
        <v>28.1</v>
      </c>
      <c r="BI13" s="145" t="n">
        <v>25.8</v>
      </c>
      <c r="BJ13" s="145" t="n">
        <v>12.5</v>
      </c>
      <c r="BK13" s="145" t="n">
        <v>13.1</v>
      </c>
      <c r="BL13" s="145" t="n">
        <v>978.9</v>
      </c>
      <c r="BM13" s="147" t="n">
        <v>50.05</v>
      </c>
      <c r="BN13" s="150" t="n">
        <v>0.9302</v>
      </c>
      <c r="BO13" s="147" t="n">
        <v>90.6</v>
      </c>
      <c r="BP13" s="147" t="n">
        <v>85.8</v>
      </c>
      <c r="BQ13" s="145" t="n">
        <v>12836</v>
      </c>
      <c r="BR13" s="145" t="n">
        <v>12682</v>
      </c>
      <c r="BS13" s="116" t="n">
        <f aca="false">BR13-BQ13</f>
        <v>-154</v>
      </c>
      <c r="BT13" s="145" t="n">
        <f aca="false">BF13+BG13</f>
        <v>0</v>
      </c>
      <c r="BU13" s="147" t="n">
        <v>0</v>
      </c>
      <c r="BV13" s="147" t="n">
        <v>0</v>
      </c>
      <c r="BX13" s="147" t="n">
        <v>24</v>
      </c>
      <c r="BY13" s="147" t="n">
        <v>8.4</v>
      </c>
    </row>
    <row r="14" customFormat="false" ht="15" hidden="false" customHeight="false" outlineLevel="0" collapsed="false">
      <c r="A14" s="226"/>
      <c r="B14" s="85" t="n">
        <v>42891</v>
      </c>
      <c r="C14" s="125" t="n">
        <v>100</v>
      </c>
      <c r="D14" s="126" t="n">
        <v>0.53</v>
      </c>
      <c r="E14" s="127" t="n">
        <v>108</v>
      </c>
      <c r="F14" s="127" t="n">
        <v>92</v>
      </c>
      <c r="G14" s="128" t="n">
        <v>24</v>
      </c>
      <c r="H14" s="128" t="n">
        <v>0</v>
      </c>
      <c r="I14" s="128" t="n">
        <v>24</v>
      </c>
      <c r="J14" s="128" t="n">
        <v>0</v>
      </c>
      <c r="K14" s="129" t="n">
        <v>0</v>
      </c>
      <c r="L14" s="129" t="n">
        <v>0</v>
      </c>
      <c r="M14" s="129" t="n">
        <v>0</v>
      </c>
      <c r="N14" s="129" t="n">
        <v>0</v>
      </c>
      <c r="O14" s="129" t="n">
        <v>12</v>
      </c>
      <c r="P14" s="129" t="n">
        <v>0</v>
      </c>
      <c r="Q14" s="130" t="n">
        <v>3394</v>
      </c>
      <c r="R14" s="131" t="n">
        <v>3066</v>
      </c>
      <c r="S14" s="131" t="n">
        <v>3066</v>
      </c>
      <c r="T14" s="132" t="n">
        <v>3002</v>
      </c>
      <c r="U14" s="132" t="n">
        <v>3112</v>
      </c>
      <c r="V14" s="127" t="n">
        <v>40</v>
      </c>
      <c r="W14" s="127" t="n">
        <v>0</v>
      </c>
      <c r="X14" s="127" t="n">
        <v>41</v>
      </c>
      <c r="Y14" s="127" t="n">
        <v>0</v>
      </c>
      <c r="Z14" s="127" t="n">
        <v>60</v>
      </c>
      <c r="AA14" s="127" t="n">
        <v>0</v>
      </c>
      <c r="AB14" s="133" t="n">
        <f aca="false">U14-T14+AX14</f>
        <v>110</v>
      </c>
      <c r="AC14" s="134" t="n">
        <f aca="false">T14-S14</f>
        <v>-64</v>
      </c>
      <c r="AD14" s="127" t="n">
        <v>138</v>
      </c>
      <c r="AE14" s="135" t="n">
        <f aca="false">IF(AD14&gt;0, U14/(AD14*24),"no data")</f>
        <v>0.939613526570048</v>
      </c>
      <c r="AF14" s="136" t="n">
        <f aca="false">IF(Q14&gt;0,Q14/24,"no data")</f>
        <v>141.416666666667</v>
      </c>
      <c r="AG14" s="135" t="n">
        <f aca="false">IF(T14&gt;0,(T14/Q14),"no data")</f>
        <v>0.88450206246317</v>
      </c>
      <c r="AH14" s="137" t="n">
        <f aca="false">(1440-((V14*W14)+(X14*Y14)+(Z14*AA14))/(V14+X14+Z14))/1440</f>
        <v>1</v>
      </c>
      <c r="AI14" s="138" t="n">
        <f aca="false">IF(T14&gt;0,(1440-((W14*V14+AR14*AS14)+(Y14*X14+AT14*AU14)+(Z14*AA14+AV14*AW14))/(V14+X14+Z14))/1440,"no data")</f>
        <v>0.932624113475177</v>
      </c>
      <c r="AJ14" s="175" t="n">
        <v>8.55</v>
      </c>
      <c r="AK14" s="227" t="n">
        <v>145.34</v>
      </c>
      <c r="AL14" s="154" t="n">
        <f aca="false">AJ14*AK14</f>
        <v>1242.657</v>
      </c>
      <c r="AM14" s="175" t="n">
        <v>26.602</v>
      </c>
      <c r="AN14" s="228" t="n">
        <v>944</v>
      </c>
      <c r="AO14" s="140" t="n">
        <f aca="false">AM14*AN14</f>
        <v>25112.288</v>
      </c>
      <c r="AP14" s="141" t="n">
        <f aca="false">IF(T14&gt;0,((((AJ14*AK14)+(AM14*AN14))/(T14*1000))*1000000),"no data")</f>
        <v>8779.1289140573</v>
      </c>
      <c r="AQ14" s="229" t="n">
        <f aca="false">R14/24</f>
        <v>127.75</v>
      </c>
      <c r="AR14" s="143" t="n">
        <v>0</v>
      </c>
      <c r="AS14" s="127" t="n">
        <v>0</v>
      </c>
      <c r="AT14" s="144" t="n">
        <v>0</v>
      </c>
      <c r="AU14" s="144" t="n">
        <v>0</v>
      </c>
      <c r="AV14" s="127" t="n">
        <v>19</v>
      </c>
      <c r="AW14" s="144" t="n">
        <v>720</v>
      </c>
      <c r="AX14" s="127" t="n">
        <v>0</v>
      </c>
      <c r="AZ14" s="127" t="n">
        <v>947</v>
      </c>
      <c r="BA14" s="127" t="n">
        <v>980</v>
      </c>
      <c r="BB14" s="127" t="n">
        <v>1185</v>
      </c>
      <c r="BC14" s="145" t="n">
        <f aca="false">BA14-AZ14</f>
        <v>33</v>
      </c>
      <c r="BD14" s="146" t="n">
        <f aca="false">AP14</f>
        <v>8779.1289140573</v>
      </c>
      <c r="BE14" s="147" t="n">
        <f aca="false">BB14/24</f>
        <v>49.375</v>
      </c>
      <c r="BF14" s="148" t="n">
        <v>1.162</v>
      </c>
      <c r="BG14" s="149" t="n">
        <v>1.162</v>
      </c>
      <c r="BH14" s="147" t="n">
        <v>28.1</v>
      </c>
      <c r="BI14" s="145" t="n">
        <v>25.9</v>
      </c>
      <c r="BJ14" s="145" t="n">
        <v>21.9</v>
      </c>
      <c r="BK14" s="145" t="n">
        <v>23.8</v>
      </c>
      <c r="BL14" s="145" t="n">
        <v>979.2</v>
      </c>
      <c r="BM14" s="145" t="n">
        <v>50.06</v>
      </c>
      <c r="BN14" s="150" t="n">
        <v>0.9314</v>
      </c>
      <c r="BO14" s="147" t="n">
        <v>92.6</v>
      </c>
      <c r="BP14" s="147" t="n">
        <v>86.35</v>
      </c>
      <c r="BQ14" s="145" t="n">
        <v>12859</v>
      </c>
      <c r="BR14" s="145" t="n">
        <v>12722</v>
      </c>
      <c r="BS14" s="116" t="n">
        <f aca="false">BR14-BQ14</f>
        <v>-137</v>
      </c>
      <c r="BT14" s="145" t="n">
        <f aca="false">BF14+BG14</f>
        <v>2.324</v>
      </c>
      <c r="BU14" s="147" t="n">
        <v>12</v>
      </c>
      <c r="BV14" s="147" t="n">
        <v>12</v>
      </c>
      <c r="BX14" s="147" t="n">
        <v>24</v>
      </c>
      <c r="BY14" s="147" t="n">
        <v>7.3</v>
      </c>
    </row>
    <row r="15" customFormat="false" ht="15" hidden="false" customHeight="false" outlineLevel="0" collapsed="false">
      <c r="A15" s="226"/>
      <c r="B15" s="85" t="n">
        <v>42892</v>
      </c>
      <c r="C15" s="125" t="n">
        <v>97.8</v>
      </c>
      <c r="D15" s="126" t="n">
        <v>0.55</v>
      </c>
      <c r="E15" s="127" t="n">
        <v>105</v>
      </c>
      <c r="F15" s="127" t="n">
        <v>91</v>
      </c>
      <c r="G15" s="128" t="n">
        <v>24</v>
      </c>
      <c r="H15" s="128" t="n">
        <v>0</v>
      </c>
      <c r="I15" s="128" t="n">
        <v>24</v>
      </c>
      <c r="J15" s="128" t="n">
        <v>0</v>
      </c>
      <c r="K15" s="129" t="n">
        <v>0</v>
      </c>
      <c r="L15" s="129" t="n">
        <v>0</v>
      </c>
      <c r="M15" s="129" t="n">
        <v>0</v>
      </c>
      <c r="N15" s="129" t="n">
        <v>0</v>
      </c>
      <c r="O15" s="129" t="n">
        <v>12</v>
      </c>
      <c r="P15" s="129" t="n">
        <v>0</v>
      </c>
      <c r="Q15" s="130" t="n">
        <v>3417</v>
      </c>
      <c r="R15" s="131" t="n">
        <v>3071</v>
      </c>
      <c r="S15" s="131" t="n">
        <v>3071</v>
      </c>
      <c r="T15" s="132" t="n">
        <v>3009</v>
      </c>
      <c r="U15" s="132" t="n">
        <v>3122</v>
      </c>
      <c r="V15" s="127" t="n">
        <v>40</v>
      </c>
      <c r="W15" s="127" t="n">
        <v>0</v>
      </c>
      <c r="X15" s="127" t="n">
        <v>41</v>
      </c>
      <c r="Y15" s="127" t="n">
        <v>0</v>
      </c>
      <c r="Z15" s="127" t="n">
        <v>60</v>
      </c>
      <c r="AA15" s="127" t="n">
        <v>0</v>
      </c>
      <c r="AB15" s="133" t="n">
        <f aca="false">U15-T15+AX15</f>
        <v>113</v>
      </c>
      <c r="AC15" s="134" t="n">
        <f aca="false">T15-S15</f>
        <v>-62</v>
      </c>
      <c r="AD15" s="127" t="n">
        <v>138</v>
      </c>
      <c r="AE15" s="135" t="n">
        <f aca="false">IF(AD15&gt;0, U15/(AD15*24),"no data")</f>
        <v>0.942632850241546</v>
      </c>
      <c r="AF15" s="136" t="n">
        <f aca="false">IF(Q15&gt;0,Q15/24,"no data")</f>
        <v>142.375</v>
      </c>
      <c r="AG15" s="135" t="n">
        <f aca="false">IF(T15&gt;0,(T15/Q15),"no data")</f>
        <v>0.880597014925373</v>
      </c>
      <c r="AH15" s="137" t="n">
        <f aca="false">(1440-((V15*W15)+(X15*Y15)+(Z15*AA15))/(V15+X15+Z15))/1440</f>
        <v>1</v>
      </c>
      <c r="AI15" s="138" t="n">
        <f aca="false">IF(T15&gt;0,(1440-((W15*V15+AR15*AS15)+(Y15*X15+AT15*AU15)+(Z15*AA15+AV15*AW15))/(V15+X15+Z15))/1440,"no data")</f>
        <v>0.932624113475177</v>
      </c>
      <c r="AJ15" s="237" t="n">
        <v>8.56</v>
      </c>
      <c r="AK15" s="238" t="n">
        <v>147.53</v>
      </c>
      <c r="AL15" s="139" t="n">
        <f aca="false">AJ15*AK15</f>
        <v>1262.8568</v>
      </c>
      <c r="AM15" s="175" t="n">
        <v>26.665</v>
      </c>
      <c r="AN15" s="228" t="n">
        <v>943</v>
      </c>
      <c r="AO15" s="140" t="n">
        <f aca="false">AM15*AN15</f>
        <v>25145.095</v>
      </c>
      <c r="AP15" s="141" t="n">
        <f aca="false">IF(T15&gt;0,((((AJ15*AK15)+(AM15*AN15))/(T15*1000))*1000000),"no data")</f>
        <v>8776.32163509472</v>
      </c>
      <c r="AQ15" s="146" t="n">
        <f aca="false">R15/24</f>
        <v>127.958333333333</v>
      </c>
      <c r="AR15" s="143" t="n">
        <v>0</v>
      </c>
      <c r="AS15" s="127" t="n">
        <v>0</v>
      </c>
      <c r="AT15" s="144" t="n">
        <v>0</v>
      </c>
      <c r="AU15" s="144" t="n">
        <v>0</v>
      </c>
      <c r="AV15" s="127" t="n">
        <v>19</v>
      </c>
      <c r="AW15" s="144" t="n">
        <v>720</v>
      </c>
      <c r="AX15" s="127" t="n">
        <v>0</v>
      </c>
      <c r="AZ15" s="127" t="n">
        <v>960</v>
      </c>
      <c r="BA15" s="127" t="n">
        <v>984</v>
      </c>
      <c r="BB15" s="127" t="n">
        <v>1178</v>
      </c>
      <c r="BC15" s="145" t="n">
        <f aca="false">BA15-AZ15</f>
        <v>24</v>
      </c>
      <c r="BD15" s="146" t="n">
        <f aca="false">AP15</f>
        <v>8776.32163509472</v>
      </c>
      <c r="BE15" s="147" t="n">
        <f aca="false">BB15/24</f>
        <v>49.0833333333333</v>
      </c>
      <c r="BF15" s="148" t="n">
        <v>1.139</v>
      </c>
      <c r="BG15" s="149" t="n">
        <v>1.137</v>
      </c>
      <c r="BH15" s="147" t="n">
        <v>28.3</v>
      </c>
      <c r="BI15" s="145" t="n">
        <v>26.2</v>
      </c>
      <c r="BJ15" s="145" t="n">
        <v>21.9</v>
      </c>
      <c r="BK15" s="145" t="n">
        <v>23.8</v>
      </c>
      <c r="BL15" s="145" t="n">
        <v>980.4</v>
      </c>
      <c r="BM15" s="145" t="n">
        <v>50.08</v>
      </c>
      <c r="BN15" s="150" t="n">
        <v>0.9306</v>
      </c>
      <c r="BO15" s="147" t="n">
        <v>93.8</v>
      </c>
      <c r="BP15" s="147" t="n">
        <v>86.54</v>
      </c>
      <c r="BQ15" s="145" t="n">
        <v>12828</v>
      </c>
      <c r="BR15" s="145" t="n">
        <v>12705</v>
      </c>
      <c r="BS15" s="116" t="n">
        <f aca="false">BR15-BQ15</f>
        <v>-123</v>
      </c>
      <c r="BT15" s="145" t="n">
        <f aca="false">BF15+BG15</f>
        <v>2.276</v>
      </c>
      <c r="BU15" s="147" t="n">
        <v>12</v>
      </c>
      <c r="BV15" s="147" t="n">
        <v>12</v>
      </c>
      <c r="BX15" s="147" t="n">
        <v>24</v>
      </c>
      <c r="BY15" s="147" t="n">
        <v>7</v>
      </c>
    </row>
    <row r="16" customFormat="false" ht="15" hidden="false" customHeight="false" outlineLevel="0" collapsed="false">
      <c r="A16" s="226"/>
      <c r="B16" s="85" t="n">
        <v>42893</v>
      </c>
      <c r="C16" s="125" t="n">
        <v>91</v>
      </c>
      <c r="D16" s="126" t="n">
        <v>0.567</v>
      </c>
      <c r="E16" s="153" t="n">
        <v>100</v>
      </c>
      <c r="F16" s="153" t="n">
        <v>80</v>
      </c>
      <c r="G16" s="128" t="n">
        <v>24</v>
      </c>
      <c r="H16" s="128" t="n">
        <v>0</v>
      </c>
      <c r="I16" s="128" t="n">
        <v>24</v>
      </c>
      <c r="J16" s="128" t="n">
        <v>0</v>
      </c>
      <c r="K16" s="129" t="n">
        <v>0</v>
      </c>
      <c r="L16" s="129" t="n">
        <v>0</v>
      </c>
      <c r="M16" s="129" t="n">
        <v>0</v>
      </c>
      <c r="N16" s="129" t="n">
        <v>0</v>
      </c>
      <c r="O16" s="129" t="n">
        <v>12</v>
      </c>
      <c r="P16" s="129" t="n">
        <v>0</v>
      </c>
      <c r="Q16" s="130" t="n">
        <v>3495</v>
      </c>
      <c r="R16" s="131" t="n">
        <v>3142</v>
      </c>
      <c r="S16" s="131" t="n">
        <v>3142</v>
      </c>
      <c r="T16" s="132" t="n">
        <v>3077</v>
      </c>
      <c r="U16" s="132" t="n">
        <v>3187</v>
      </c>
      <c r="V16" s="127" t="n">
        <v>41</v>
      </c>
      <c r="W16" s="153" t="n">
        <v>0</v>
      </c>
      <c r="X16" s="153" t="n">
        <v>42</v>
      </c>
      <c r="Y16" s="153" t="n">
        <v>0</v>
      </c>
      <c r="Z16" s="153" t="n">
        <v>60</v>
      </c>
      <c r="AA16" s="153" t="n">
        <v>0</v>
      </c>
      <c r="AB16" s="133" t="n">
        <f aca="false">U16-T16+AX16</f>
        <v>110</v>
      </c>
      <c r="AC16" s="134" t="n">
        <f aca="false">T16-S16</f>
        <v>-65</v>
      </c>
      <c r="AD16" s="127" t="n">
        <v>140</v>
      </c>
      <c r="AE16" s="135" t="n">
        <f aca="false">IF(AD16&gt;0, U16/(AD16*24),"no data")</f>
        <v>0.948511904761905</v>
      </c>
      <c r="AF16" s="136" t="n">
        <f aca="false">IF(Q16&gt;0,Q16/24,"no data")</f>
        <v>145.625</v>
      </c>
      <c r="AG16" s="135" t="n">
        <f aca="false">IF(T16&gt;0,(T16/Q16),"no data")</f>
        <v>0.880400572246066</v>
      </c>
      <c r="AH16" s="137" t="n">
        <f aca="false">(1440-((V16*W16)+(X16*Y16)+(Z16*AA16))/(V16+X16+Z16))/1440</f>
        <v>1</v>
      </c>
      <c r="AI16" s="138" t="n">
        <f aca="false">IF(T16&gt;0,(1440-((W16*V16+AR16*AS16)+(Y16*X16+AT16*AU16)+(Z16*AA16+AV16*AW16))/(V16+X16+Z16))/1440,"no data")</f>
        <v>0.937062937062937</v>
      </c>
      <c r="AJ16" s="175" t="n">
        <v>8.53</v>
      </c>
      <c r="AK16" s="227" t="n">
        <v>142.55</v>
      </c>
      <c r="AL16" s="154" t="n">
        <f aca="false">AJ16*AK16</f>
        <v>1215.9515</v>
      </c>
      <c r="AM16" s="175" t="n">
        <v>27.305</v>
      </c>
      <c r="AN16" s="127" t="n">
        <v>945</v>
      </c>
      <c r="AO16" s="140" t="n">
        <f aca="false">AM16*AN16</f>
        <v>25803.225</v>
      </c>
      <c r="AP16" s="141" t="n">
        <f aca="false">IF(T16&gt;0,((((AJ16*AK16)+(AM16*AN16))/(T16*1000))*1000000),"no data")</f>
        <v>8781.01283717907</v>
      </c>
      <c r="AQ16" s="154" t="n">
        <f aca="false">R16/24</f>
        <v>130.916666666667</v>
      </c>
      <c r="AR16" s="143" t="n">
        <v>0</v>
      </c>
      <c r="AS16" s="127" t="n">
        <v>0</v>
      </c>
      <c r="AT16" s="144" t="n">
        <v>0</v>
      </c>
      <c r="AU16" s="144" t="n">
        <v>0</v>
      </c>
      <c r="AV16" s="127" t="n">
        <v>18</v>
      </c>
      <c r="AW16" s="144" t="n">
        <v>720</v>
      </c>
      <c r="AX16" s="127" t="n">
        <v>0</v>
      </c>
      <c r="AZ16" s="145" t="n">
        <v>991</v>
      </c>
      <c r="BA16" s="145" t="n">
        <v>1004</v>
      </c>
      <c r="BB16" s="155" t="n">
        <v>1192</v>
      </c>
      <c r="BC16" s="145" t="n">
        <f aca="false">BA16-AZ16</f>
        <v>13</v>
      </c>
      <c r="BD16" s="147" t="n">
        <f aca="false">AP16</f>
        <v>8781.01283717907</v>
      </c>
      <c r="BE16" s="147" t="n">
        <f aca="false">BB16/24</f>
        <v>49.6666666666667</v>
      </c>
      <c r="BF16" s="148" t="n">
        <v>1.116</v>
      </c>
      <c r="BG16" s="149" t="n">
        <v>1.116</v>
      </c>
      <c r="BH16" s="147" t="n">
        <v>29.1</v>
      </c>
      <c r="BI16" s="145" t="n">
        <v>26.7</v>
      </c>
      <c r="BJ16" s="145" t="n">
        <v>22.3</v>
      </c>
      <c r="BK16" s="145" t="n">
        <v>23.8</v>
      </c>
      <c r="BL16" s="145" t="n">
        <v>985.75</v>
      </c>
      <c r="BM16" s="145" t="n">
        <v>50.11</v>
      </c>
      <c r="BN16" s="150" t="n">
        <v>0.9318</v>
      </c>
      <c r="BO16" s="147" t="n">
        <v>94.7</v>
      </c>
      <c r="BP16" s="147" t="n">
        <v>86.7</v>
      </c>
      <c r="BQ16" s="145" t="n">
        <v>12698</v>
      </c>
      <c r="BR16" s="145" t="n">
        <v>12616</v>
      </c>
      <c r="BS16" s="116" t="n">
        <f aca="false">BR16-BQ16</f>
        <v>-82</v>
      </c>
      <c r="BT16" s="145" t="n">
        <f aca="false">BF16+BG16</f>
        <v>2.232</v>
      </c>
      <c r="BU16" s="147" t="n">
        <v>12</v>
      </c>
      <c r="BV16" s="147" t="n">
        <v>12</v>
      </c>
      <c r="BX16" s="147" t="n">
        <v>24</v>
      </c>
      <c r="BY16" s="147" t="n">
        <v>7.33</v>
      </c>
    </row>
    <row r="17" customFormat="false" ht="15" hidden="false" customHeight="false" outlineLevel="0" collapsed="false">
      <c r="A17" s="226"/>
      <c r="B17" s="85" t="n">
        <v>42894</v>
      </c>
      <c r="C17" s="125" t="n">
        <v>90.9</v>
      </c>
      <c r="D17" s="126" t="n">
        <v>0.58</v>
      </c>
      <c r="E17" s="127" t="n">
        <v>99</v>
      </c>
      <c r="F17" s="127" t="n">
        <v>85</v>
      </c>
      <c r="G17" s="127" t="n">
        <v>24</v>
      </c>
      <c r="H17" s="127" t="n">
        <v>0</v>
      </c>
      <c r="I17" s="127" t="n">
        <v>24</v>
      </c>
      <c r="J17" s="127" t="n">
        <v>0</v>
      </c>
      <c r="K17" s="129" t="n">
        <v>0</v>
      </c>
      <c r="L17" s="129" t="n">
        <v>0</v>
      </c>
      <c r="M17" s="129" t="n">
        <v>0</v>
      </c>
      <c r="N17" s="129" t="n">
        <v>0</v>
      </c>
      <c r="O17" s="129" t="n">
        <v>0</v>
      </c>
      <c r="P17" s="129" t="n">
        <v>0</v>
      </c>
      <c r="Q17" s="130" t="n">
        <v>3494</v>
      </c>
      <c r="R17" s="131" t="n">
        <v>2961</v>
      </c>
      <c r="S17" s="131" t="n">
        <v>2961</v>
      </c>
      <c r="T17" s="132" t="n">
        <v>2896</v>
      </c>
      <c r="U17" s="132" t="n">
        <v>2998</v>
      </c>
      <c r="V17" s="127" t="n">
        <v>41</v>
      </c>
      <c r="W17" s="127" t="n">
        <v>0</v>
      </c>
      <c r="X17" s="127" t="n">
        <v>42</v>
      </c>
      <c r="Y17" s="127" t="n">
        <v>0</v>
      </c>
      <c r="Z17" s="127" t="n">
        <v>60</v>
      </c>
      <c r="AA17" s="127" t="n">
        <v>0</v>
      </c>
      <c r="AB17" s="133" t="n">
        <f aca="false">U17-T17+AX17</f>
        <v>102</v>
      </c>
      <c r="AC17" s="134" t="n">
        <f aca="false">T17-S17</f>
        <v>-65</v>
      </c>
      <c r="AD17" s="127" t="n">
        <v>130</v>
      </c>
      <c r="AE17" s="135" t="n">
        <f aca="false">IF(AD17&gt;0, U17/(AD17*24),"no data")</f>
        <v>0.960897435897436</v>
      </c>
      <c r="AF17" s="136" t="n">
        <f aca="false">IF(Q17&gt;0,Q17/24,"no data")</f>
        <v>145.583333333333</v>
      </c>
      <c r="AG17" s="135" t="n">
        <f aca="false">IF(T17&gt;0,(T17/Q17),"no data")</f>
        <v>0.828849456210647</v>
      </c>
      <c r="AH17" s="137" t="n">
        <f aca="false">(1440-((V17*W17)+(X17*Y17)+(Z17*AA17))/(V17+X17+Z17))/1440</f>
        <v>1</v>
      </c>
      <c r="AI17" s="138" t="n">
        <f aca="false">IF(T17&gt;0,(1440-((W17*V17+AR17*AS17)+(Y17*X17+AT17*AU17)+(Z17*AA17+AV17*AW17))/(V17+X17+Z17))/1440,"no data")</f>
        <v>0.874125874125874</v>
      </c>
      <c r="AJ17" s="175" t="n">
        <v>8.47</v>
      </c>
      <c r="AK17" s="227" t="n">
        <v>138.21</v>
      </c>
      <c r="AL17" s="154" t="n">
        <f aca="false">AJ17*AK17</f>
        <v>1170.6387</v>
      </c>
      <c r="AM17" s="175" t="n">
        <v>25.399</v>
      </c>
      <c r="AN17" s="127" t="n">
        <v>944</v>
      </c>
      <c r="AO17" s="140" t="n">
        <f aca="false">AM17*AN17</f>
        <v>23976.656</v>
      </c>
      <c r="AP17" s="141" t="n">
        <f aca="false">IF(T17&gt;0,((((AJ17*AK17)+(AM17*AN17))/(T17*1000))*1000000),"no data")</f>
        <v>8683.45811464089</v>
      </c>
      <c r="AQ17" s="154" t="n">
        <f aca="false">R17/24</f>
        <v>123.375</v>
      </c>
      <c r="AR17" s="143" t="n">
        <v>0</v>
      </c>
      <c r="AS17" s="127" t="n">
        <v>0</v>
      </c>
      <c r="AT17" s="144" t="n">
        <v>0</v>
      </c>
      <c r="AU17" s="144" t="n">
        <v>0</v>
      </c>
      <c r="AV17" s="127" t="n">
        <v>18</v>
      </c>
      <c r="AW17" s="144" t="n">
        <v>1440</v>
      </c>
      <c r="AX17" s="127" t="n">
        <v>0</v>
      </c>
      <c r="AZ17" s="145" t="n">
        <v>991</v>
      </c>
      <c r="BA17" s="145" t="n">
        <v>1008</v>
      </c>
      <c r="BB17" s="145" t="n">
        <v>999</v>
      </c>
      <c r="BC17" s="145" t="n">
        <f aca="false">BA17-AZ17</f>
        <v>17</v>
      </c>
      <c r="BD17" s="147" t="n">
        <f aca="false">AP17</f>
        <v>8683.45811464089</v>
      </c>
      <c r="BE17" s="147" t="n">
        <f aca="false">BB17/24</f>
        <v>41.625</v>
      </c>
      <c r="BF17" s="148" t="n">
        <v>0</v>
      </c>
      <c r="BG17" s="149" t="n">
        <v>0</v>
      </c>
      <c r="BH17" s="147" t="n">
        <v>29.1</v>
      </c>
      <c r="BI17" s="145" t="n">
        <v>26.8</v>
      </c>
      <c r="BJ17" s="145" t="n">
        <v>22.3</v>
      </c>
      <c r="BK17" s="145" t="n">
        <v>23.8</v>
      </c>
      <c r="BL17" s="145" t="n">
        <v>984.8</v>
      </c>
      <c r="BM17" s="145" t="n">
        <v>50.15</v>
      </c>
      <c r="BN17" s="150" t="n">
        <v>0.9327</v>
      </c>
      <c r="BO17" s="147" t="n">
        <v>94.8</v>
      </c>
      <c r="BP17" s="147" t="n">
        <v>86.8</v>
      </c>
      <c r="BQ17" s="145" t="n">
        <v>12711</v>
      </c>
      <c r="BR17" s="145" t="n">
        <v>12583</v>
      </c>
      <c r="BS17" s="116" t="n">
        <f aca="false">BR17-BQ17</f>
        <v>-128</v>
      </c>
      <c r="BT17" s="145" t="n">
        <f aca="false">BF17+BG17</f>
        <v>0</v>
      </c>
      <c r="BU17" s="147" t="n">
        <v>0</v>
      </c>
      <c r="BV17" s="147" t="n">
        <v>0</v>
      </c>
      <c r="BX17" s="147" t="n">
        <v>24</v>
      </c>
      <c r="BY17" s="147" t="n">
        <v>7.7</v>
      </c>
    </row>
    <row r="18" customFormat="false" ht="15" hidden="false" customHeight="false" outlineLevel="0" collapsed="false">
      <c r="A18" s="226"/>
      <c r="B18" s="85" t="n">
        <v>42895</v>
      </c>
      <c r="C18" s="125" t="n">
        <v>90.8</v>
      </c>
      <c r="D18" s="126" t="n">
        <v>0.481</v>
      </c>
      <c r="E18" s="127" t="n">
        <v>102</v>
      </c>
      <c r="F18" s="127" t="n">
        <v>79</v>
      </c>
      <c r="G18" s="127" t="n">
        <v>24</v>
      </c>
      <c r="H18" s="127" t="n">
        <v>0</v>
      </c>
      <c r="I18" s="127" t="n">
        <v>24</v>
      </c>
      <c r="J18" s="127" t="n">
        <v>0</v>
      </c>
      <c r="K18" s="129" t="n">
        <v>0</v>
      </c>
      <c r="L18" s="129" t="n">
        <v>0</v>
      </c>
      <c r="M18" s="129" t="n">
        <v>0</v>
      </c>
      <c r="N18" s="129" t="n">
        <v>0</v>
      </c>
      <c r="O18" s="129" t="n">
        <v>0</v>
      </c>
      <c r="P18" s="129" t="n">
        <v>0</v>
      </c>
      <c r="Q18" s="130" t="n">
        <v>3491</v>
      </c>
      <c r="R18" s="131" t="n">
        <v>2988</v>
      </c>
      <c r="S18" s="131" t="n">
        <v>2988</v>
      </c>
      <c r="T18" s="132" t="n">
        <v>2925</v>
      </c>
      <c r="U18" s="132" t="n">
        <v>3025</v>
      </c>
      <c r="V18" s="127" t="n">
        <v>41</v>
      </c>
      <c r="W18" s="127" t="n">
        <v>0</v>
      </c>
      <c r="X18" s="127" t="n">
        <v>42</v>
      </c>
      <c r="Y18" s="127" t="n">
        <v>0</v>
      </c>
      <c r="Z18" s="127" t="n">
        <v>60</v>
      </c>
      <c r="AA18" s="127" t="n">
        <v>0</v>
      </c>
      <c r="AB18" s="133" t="n">
        <f aca="false">U18-T18+AX18</f>
        <v>100</v>
      </c>
      <c r="AC18" s="134" t="n">
        <f aca="false">T18-S18</f>
        <v>-63</v>
      </c>
      <c r="AD18" s="127" t="n">
        <v>131</v>
      </c>
      <c r="AE18" s="135" t="n">
        <f aca="false">IF(AD18&gt;0, U18/(AD18*24),"no data")</f>
        <v>0.962150127226463</v>
      </c>
      <c r="AF18" s="136" t="n">
        <f aca="false">IF(Q18&gt;0,Q18/24,"no data")</f>
        <v>145.458333333333</v>
      </c>
      <c r="AG18" s="135" t="n">
        <f aca="false">IF(T18&gt;0,(T18/Q18),"no data")</f>
        <v>0.837868805499857</v>
      </c>
      <c r="AH18" s="137" t="n">
        <f aca="false">(1440-((V18*W18)+(X18*Y18)+(Z18*AA18))/(V18+X18+Z18))/1440</f>
        <v>1</v>
      </c>
      <c r="AI18" s="138" t="n">
        <f aca="false">IF(T18&gt;0,(1440-((W18*V18+AR18*AS18)+(Y18*X18+AT18*AU18)+(Z18*AA18+AV18*AW18))/(V18+X18+Z18))/1440,"no data")</f>
        <v>0.874125874125874</v>
      </c>
      <c r="AJ18" s="175" t="n">
        <v>8.35</v>
      </c>
      <c r="AK18" s="227" t="n">
        <v>139.91</v>
      </c>
      <c r="AL18" s="154" t="n">
        <f aca="false">AJ18*AK18</f>
        <v>1168.2485</v>
      </c>
      <c r="AM18" s="175" t="n">
        <v>25.371</v>
      </c>
      <c r="AN18" s="127" t="n">
        <v>948</v>
      </c>
      <c r="AO18" s="140" t="n">
        <f aca="false">AM18*AN18</f>
        <v>24051.708</v>
      </c>
      <c r="AP18" s="141" t="n">
        <f aca="false">IF(T18&gt;0,((((AJ18*AK18)+(AM18*AN18))/(T18*1000))*1000000),"no data")</f>
        <v>8622.20735042735</v>
      </c>
      <c r="AQ18" s="154" t="n">
        <f aca="false">R18/24</f>
        <v>124.5</v>
      </c>
      <c r="AR18" s="143" t="n">
        <v>0</v>
      </c>
      <c r="AS18" s="127" t="n">
        <v>0</v>
      </c>
      <c r="AT18" s="144" t="n">
        <v>0</v>
      </c>
      <c r="AU18" s="144" t="n">
        <v>0</v>
      </c>
      <c r="AV18" s="127" t="n">
        <v>18</v>
      </c>
      <c r="AW18" s="144" t="n">
        <v>1440</v>
      </c>
      <c r="AX18" s="127" t="n">
        <v>0</v>
      </c>
      <c r="AZ18" s="145" t="n">
        <v>996</v>
      </c>
      <c r="BA18" s="145" t="n">
        <v>1018</v>
      </c>
      <c r="BB18" s="145" t="n">
        <v>1011</v>
      </c>
      <c r="BC18" s="145" t="n">
        <f aca="false">BA18-AZ18</f>
        <v>22</v>
      </c>
      <c r="BD18" s="147" t="n">
        <f aca="false">AP18</f>
        <v>8622.20735042735</v>
      </c>
      <c r="BE18" s="147" t="n">
        <f aca="false">BB18/24</f>
        <v>42.125</v>
      </c>
      <c r="BF18" s="148" t="n">
        <v>0</v>
      </c>
      <c r="BG18" s="149" t="n">
        <v>0</v>
      </c>
      <c r="BH18" s="147" t="n">
        <v>29.1</v>
      </c>
      <c r="BI18" s="145" t="n">
        <v>26.8</v>
      </c>
      <c r="BJ18" s="145" t="n">
        <v>22.6</v>
      </c>
      <c r="BK18" s="145" t="n">
        <v>23.8</v>
      </c>
      <c r="BL18" s="145" t="n">
        <v>984.6</v>
      </c>
      <c r="BM18" s="145" t="n">
        <v>50.09</v>
      </c>
      <c r="BN18" s="150" t="n">
        <v>0.9327</v>
      </c>
      <c r="BO18" s="147" t="n">
        <v>93.6</v>
      </c>
      <c r="BP18" s="147" t="n">
        <v>86.5</v>
      </c>
      <c r="BQ18" s="145" t="n">
        <v>12676</v>
      </c>
      <c r="BR18" s="145" t="n">
        <v>12537</v>
      </c>
      <c r="BS18" s="116" t="n">
        <f aca="false">BR18-BQ18</f>
        <v>-139</v>
      </c>
      <c r="BT18" s="145" t="n">
        <f aca="false">BF18+BG18</f>
        <v>0</v>
      </c>
      <c r="BU18" s="147" t="n">
        <v>0</v>
      </c>
      <c r="BV18" s="147" t="n">
        <v>0</v>
      </c>
      <c r="BX18" s="147" t="n">
        <v>24</v>
      </c>
      <c r="BY18" s="147" t="n">
        <v>7.42</v>
      </c>
    </row>
    <row r="19" customFormat="false" ht="15" hidden="false" customHeight="false" outlineLevel="0" collapsed="false">
      <c r="A19" s="226"/>
      <c r="B19" s="85" t="n">
        <v>42896</v>
      </c>
      <c r="C19" s="125" t="n">
        <v>91.6</v>
      </c>
      <c r="D19" s="126" t="n">
        <v>0.548</v>
      </c>
      <c r="E19" s="127" t="n">
        <v>108</v>
      </c>
      <c r="F19" s="127" t="n">
        <v>75</v>
      </c>
      <c r="G19" s="127" t="n">
        <v>24</v>
      </c>
      <c r="H19" s="127" t="n">
        <v>0</v>
      </c>
      <c r="I19" s="127" t="n">
        <v>24</v>
      </c>
      <c r="J19" s="127" t="n">
        <v>0</v>
      </c>
      <c r="K19" s="127" t="n">
        <v>0</v>
      </c>
      <c r="L19" s="127" t="n">
        <v>0</v>
      </c>
      <c r="M19" s="156" t="n">
        <v>0</v>
      </c>
      <c r="N19" s="156" t="n">
        <v>0</v>
      </c>
      <c r="O19" s="156" t="n">
        <v>0</v>
      </c>
      <c r="P19" s="156" t="n">
        <v>0</v>
      </c>
      <c r="Q19" s="130" t="n">
        <v>3482</v>
      </c>
      <c r="R19" s="131" t="n">
        <v>2968</v>
      </c>
      <c r="S19" s="131" t="n">
        <v>2968</v>
      </c>
      <c r="T19" s="132" t="n">
        <v>2901</v>
      </c>
      <c r="U19" s="132" t="n">
        <v>3000</v>
      </c>
      <c r="V19" s="127" t="n">
        <v>41</v>
      </c>
      <c r="W19" s="127" t="n">
        <v>0</v>
      </c>
      <c r="X19" s="127" t="n">
        <v>42</v>
      </c>
      <c r="Y19" s="127" t="n">
        <v>0</v>
      </c>
      <c r="Z19" s="127" t="n">
        <v>60</v>
      </c>
      <c r="AA19" s="127" t="n">
        <v>0</v>
      </c>
      <c r="AB19" s="133" t="n">
        <f aca="false">U19-T19+AX19</f>
        <v>99</v>
      </c>
      <c r="AC19" s="134" t="n">
        <f aca="false">T19-S19</f>
        <v>-67</v>
      </c>
      <c r="AD19" s="127" t="n">
        <v>131</v>
      </c>
      <c r="AE19" s="135" t="n">
        <f aca="false">IF(AD19&gt;0, U19/(AD19*24),"no data")</f>
        <v>0.954198473282443</v>
      </c>
      <c r="AF19" s="136" t="n">
        <f aca="false">IF(Q19&gt;0,Q19/24,"no data")</f>
        <v>145.083333333333</v>
      </c>
      <c r="AG19" s="135" t="n">
        <f aca="false">IF(T19&gt;0,(T19/Q19),"no data")</f>
        <v>0.833141872487076</v>
      </c>
      <c r="AH19" s="137" t="n">
        <f aca="false">(1440-((V19*W19)+(X19*Y19)+(Z19*AA19))/(V19+X19+Z19))/1440</f>
        <v>1</v>
      </c>
      <c r="AI19" s="138" t="n">
        <f aca="false">IF(T19&gt;0,(1440-((W19*V19+AR19*AS19)+(Y19*X19+AT19*AU19)+(Z19*AA19+AV19*AW19))/(V19+X19+Z19))/1440,"no data")</f>
        <v>0.874125874125874</v>
      </c>
      <c r="AJ19" s="175" t="n">
        <v>8.33</v>
      </c>
      <c r="AK19" s="227" t="n">
        <v>139.19</v>
      </c>
      <c r="AL19" s="154" t="n">
        <f aca="false">AJ19*AK19</f>
        <v>1159.4527</v>
      </c>
      <c r="AM19" s="175" t="n">
        <v>25.441</v>
      </c>
      <c r="AN19" s="127" t="n">
        <v>944</v>
      </c>
      <c r="AO19" s="140" t="n">
        <f aca="false">AM19*AN19</f>
        <v>24016.304</v>
      </c>
      <c r="AP19" s="141" t="n">
        <f aca="false">IF(T19&gt;0,((((AJ19*AK19)+(AM19*AN19))/(T19*1000))*1000000),"no data")</f>
        <v>8678.30289555326</v>
      </c>
      <c r="AQ19" s="154" t="n">
        <f aca="false">R19/24</f>
        <v>123.666666666667</v>
      </c>
      <c r="AR19" s="143" t="n">
        <v>0</v>
      </c>
      <c r="AS19" s="127" t="n">
        <v>0</v>
      </c>
      <c r="AT19" s="144" t="n">
        <v>0</v>
      </c>
      <c r="AU19" s="144" t="n">
        <v>0</v>
      </c>
      <c r="AV19" s="127" t="n">
        <v>18</v>
      </c>
      <c r="AW19" s="144" t="n">
        <v>1440</v>
      </c>
      <c r="AX19" s="127" t="n">
        <v>0</v>
      </c>
      <c r="AZ19" s="145" t="n">
        <v>990</v>
      </c>
      <c r="BA19" s="145" t="n">
        <v>1009</v>
      </c>
      <c r="BB19" s="145" t="n">
        <v>1001</v>
      </c>
      <c r="BC19" s="145" t="n">
        <f aca="false">BA19-AZ19</f>
        <v>19</v>
      </c>
      <c r="BD19" s="147" t="n">
        <f aca="false">AP19</f>
        <v>8678.30289555326</v>
      </c>
      <c r="BE19" s="147" t="n">
        <f aca="false">BB19/24</f>
        <v>41.7083333333333</v>
      </c>
      <c r="BF19" s="148" t="n">
        <v>0</v>
      </c>
      <c r="BG19" s="149" t="n">
        <v>0</v>
      </c>
      <c r="BH19" s="147" t="n">
        <v>29</v>
      </c>
      <c r="BI19" s="145" t="n">
        <v>26.75</v>
      </c>
      <c r="BJ19" s="145" t="n">
        <v>22.47</v>
      </c>
      <c r="BK19" s="145" t="n">
        <v>23.72</v>
      </c>
      <c r="BL19" s="145" t="n">
        <v>983.67</v>
      </c>
      <c r="BM19" s="145" t="n">
        <v>50.12</v>
      </c>
      <c r="BN19" s="150" t="n">
        <v>0.9327</v>
      </c>
      <c r="BO19" s="147" t="n">
        <v>94.23</v>
      </c>
      <c r="BP19" s="147" t="n">
        <v>86.55</v>
      </c>
      <c r="BQ19" s="145" t="n">
        <v>12720</v>
      </c>
      <c r="BR19" s="145" t="n">
        <v>12609</v>
      </c>
      <c r="BS19" s="116" t="n">
        <f aca="false">BR19-BQ19</f>
        <v>-111</v>
      </c>
      <c r="BT19" s="145" t="n">
        <f aca="false">BF19+BG19</f>
        <v>0</v>
      </c>
      <c r="BU19" s="147" t="n">
        <v>0</v>
      </c>
      <c r="BV19" s="147" t="n">
        <v>0</v>
      </c>
      <c r="BX19" s="147" t="n">
        <v>24</v>
      </c>
      <c r="BY19" s="147" t="n">
        <v>6.83</v>
      </c>
    </row>
    <row r="20" customFormat="false" ht="12.75" hidden="false" customHeight="true" outlineLevel="0" collapsed="false">
      <c r="A20" s="226" t="s">
        <v>110</v>
      </c>
      <c r="B20" s="85" t="n">
        <v>42897</v>
      </c>
      <c r="C20" s="86" t="n">
        <v>85.1</v>
      </c>
      <c r="D20" s="214" t="n">
        <v>0.652</v>
      </c>
      <c r="E20" s="88" t="n">
        <v>96</v>
      </c>
      <c r="F20" s="88" t="n">
        <v>75</v>
      </c>
      <c r="G20" s="88" t="n">
        <v>24</v>
      </c>
      <c r="H20" s="88" t="n">
        <v>0</v>
      </c>
      <c r="I20" s="88" t="n">
        <v>24</v>
      </c>
      <c r="J20" s="88" t="n">
        <v>0</v>
      </c>
      <c r="K20" s="88" t="n">
        <v>0</v>
      </c>
      <c r="L20" s="88" t="n">
        <v>0</v>
      </c>
      <c r="M20" s="90" t="n">
        <v>0</v>
      </c>
      <c r="N20" s="90" t="n">
        <v>0</v>
      </c>
      <c r="O20" s="90" t="n">
        <v>0</v>
      </c>
      <c r="P20" s="90" t="n">
        <v>0</v>
      </c>
      <c r="Q20" s="157" t="n">
        <v>3541</v>
      </c>
      <c r="R20" s="91" t="n">
        <v>3012</v>
      </c>
      <c r="S20" s="91" t="n">
        <v>3012</v>
      </c>
      <c r="T20" s="158" t="n">
        <v>2943</v>
      </c>
      <c r="U20" s="92" t="n">
        <v>3041</v>
      </c>
      <c r="V20" s="88" t="n">
        <v>42</v>
      </c>
      <c r="W20" s="88" t="n">
        <v>0</v>
      </c>
      <c r="X20" s="88" t="n">
        <v>42</v>
      </c>
      <c r="Y20" s="88" t="n">
        <v>0</v>
      </c>
      <c r="Z20" s="88" t="n">
        <v>60</v>
      </c>
      <c r="AA20" s="88" t="n">
        <v>0</v>
      </c>
      <c r="AB20" s="93" t="n">
        <f aca="false">U20-T20+AX20</f>
        <v>98</v>
      </c>
      <c r="AC20" s="94" t="n">
        <f aca="false">T20-S20</f>
        <v>-69</v>
      </c>
      <c r="AD20" s="88" t="n">
        <v>130</v>
      </c>
      <c r="AE20" s="95" t="n">
        <f aca="false">IF(AD20&gt;0, U20/(AD20*24),"no data")</f>
        <v>0.974679487179487</v>
      </c>
      <c r="AF20" s="96" t="n">
        <f aca="false">IF(Q20&gt;0,Q20/24,"no data")</f>
        <v>147.541666666667</v>
      </c>
      <c r="AG20" s="95" t="n">
        <f aca="false">IF(T20&gt;0,(T20/Q20),"no data")</f>
        <v>0.831121152216888</v>
      </c>
      <c r="AH20" s="97" t="n">
        <f aca="false">(1440-((V20*W20)+(X20*Y20)+(Z20*AA20))/(V20+X20+Z20))/1440</f>
        <v>1</v>
      </c>
      <c r="AI20" s="98" t="n">
        <f aca="false">IF(T20&gt;0,(1440-((W20*V20+AR20*AS20)+(Y20*X20+AT20*AU20)+(Z20*AA20+AV20*AW20))/(V20+X20+Z20))/1440,"no data")</f>
        <v>0.875</v>
      </c>
      <c r="AJ20" s="110" t="n">
        <v>8.305</v>
      </c>
      <c r="AK20" s="230" t="n">
        <v>139.48</v>
      </c>
      <c r="AL20" s="101" t="n">
        <f aca="false">AJ20*AK20</f>
        <v>1158.3814</v>
      </c>
      <c r="AM20" s="110" t="n">
        <v>25.679</v>
      </c>
      <c r="AN20" s="88" t="n">
        <v>945</v>
      </c>
      <c r="AO20" s="103" t="n">
        <f aca="false">AM20*AN20</f>
        <v>24266.655</v>
      </c>
      <c r="AP20" s="104" t="n">
        <f aca="false">IF(T20&gt;0,((((AJ20*AK20)+(AM20*AN20))/(T20*1000))*1000000),"no data")</f>
        <v>8639.15609921848</v>
      </c>
      <c r="AQ20" s="101" t="n">
        <f aca="false">R20/24</f>
        <v>125.5</v>
      </c>
      <c r="AR20" s="88" t="n">
        <v>0</v>
      </c>
      <c r="AS20" s="106" t="n">
        <v>0</v>
      </c>
      <c r="AT20" s="106" t="n">
        <v>0</v>
      </c>
      <c r="AU20" s="88" t="n">
        <v>0</v>
      </c>
      <c r="AV20" s="106" t="n">
        <v>18</v>
      </c>
      <c r="AW20" s="88" t="n">
        <v>1440</v>
      </c>
      <c r="AX20" s="88" t="n">
        <v>0</v>
      </c>
      <c r="AZ20" s="107" t="n">
        <v>1014</v>
      </c>
      <c r="BA20" s="107" t="n">
        <v>1017</v>
      </c>
      <c r="BB20" s="107" t="n">
        <v>1010</v>
      </c>
      <c r="BC20" s="107" t="n">
        <f aca="false">BA20-AZ20</f>
        <v>3</v>
      </c>
      <c r="BD20" s="107" t="n">
        <f aca="false">AP20</f>
        <v>8639.15609921848</v>
      </c>
      <c r="BE20" s="159" t="n">
        <f aca="false">BB20/24</f>
        <v>42.0833333333333</v>
      </c>
      <c r="BF20" s="160" t="n">
        <v>0</v>
      </c>
      <c r="BG20" s="161" t="n">
        <v>0</v>
      </c>
      <c r="BH20" s="108" t="n">
        <v>29.73</v>
      </c>
      <c r="BI20" s="107" t="n">
        <v>27.27</v>
      </c>
      <c r="BJ20" s="107" t="n">
        <v>22.64</v>
      </c>
      <c r="BK20" s="107" t="n">
        <v>23.99</v>
      </c>
      <c r="BL20" s="107" t="n">
        <v>984.71</v>
      </c>
      <c r="BM20" s="107" t="n">
        <v>50.12</v>
      </c>
      <c r="BN20" s="122" t="n">
        <v>0.9323</v>
      </c>
      <c r="BO20" s="108" t="n">
        <v>95.63</v>
      </c>
      <c r="BP20" s="108" t="n">
        <v>86.91</v>
      </c>
      <c r="BQ20" s="107" t="n">
        <v>12644</v>
      </c>
      <c r="BR20" s="107" t="n">
        <v>12566</v>
      </c>
      <c r="BS20" s="116" t="n">
        <f aca="false">BR20-BQ20</f>
        <v>-78</v>
      </c>
      <c r="BT20" s="107" t="n">
        <f aca="false">BF20+BG20</f>
        <v>0</v>
      </c>
      <c r="BU20" s="108" t="n">
        <v>0</v>
      </c>
      <c r="BV20" s="108" t="n">
        <v>0</v>
      </c>
      <c r="BX20" s="108" t="n">
        <v>24</v>
      </c>
      <c r="BY20" s="108" t="n">
        <v>7.42</v>
      </c>
    </row>
    <row r="21" customFormat="false" ht="15" hidden="false" customHeight="false" outlineLevel="0" collapsed="false">
      <c r="A21" s="226"/>
      <c r="B21" s="85" t="n">
        <v>42898</v>
      </c>
      <c r="C21" s="86" t="n">
        <v>93.7</v>
      </c>
      <c r="D21" s="214" t="n">
        <v>0.522</v>
      </c>
      <c r="E21" s="88" t="n">
        <v>104</v>
      </c>
      <c r="F21" s="88" t="n">
        <v>83</v>
      </c>
      <c r="G21" s="88" t="n">
        <v>24</v>
      </c>
      <c r="H21" s="88" t="n">
        <v>0</v>
      </c>
      <c r="I21" s="88" t="n">
        <v>24</v>
      </c>
      <c r="J21" s="88" t="n">
        <v>0</v>
      </c>
      <c r="K21" s="90" t="n">
        <v>0</v>
      </c>
      <c r="L21" s="90" t="n">
        <v>0</v>
      </c>
      <c r="M21" s="90" t="n">
        <v>0</v>
      </c>
      <c r="N21" s="90" t="n">
        <v>0</v>
      </c>
      <c r="O21" s="90" t="n">
        <v>0</v>
      </c>
      <c r="P21" s="90" t="n">
        <v>0</v>
      </c>
      <c r="Q21" s="157" t="n">
        <v>3458</v>
      </c>
      <c r="R21" s="91" t="n">
        <v>2942</v>
      </c>
      <c r="S21" s="91" t="n">
        <v>2942</v>
      </c>
      <c r="T21" s="158" t="n">
        <v>2874</v>
      </c>
      <c r="U21" s="92" t="n">
        <v>2980</v>
      </c>
      <c r="V21" s="88" t="n">
        <v>41</v>
      </c>
      <c r="W21" s="88" t="n">
        <v>0</v>
      </c>
      <c r="X21" s="88" t="n">
        <v>42</v>
      </c>
      <c r="Y21" s="88" t="n">
        <v>0</v>
      </c>
      <c r="Z21" s="88" t="n">
        <v>60</v>
      </c>
      <c r="AA21" s="88" t="n">
        <v>0</v>
      </c>
      <c r="AB21" s="93" t="n">
        <f aca="false">U21-T21+AX21</f>
        <v>106</v>
      </c>
      <c r="AC21" s="94" t="n">
        <f aca="false">T21-S21</f>
        <v>-68</v>
      </c>
      <c r="AD21" s="88" t="n">
        <v>128</v>
      </c>
      <c r="AE21" s="95" t="n">
        <f aca="false">IF(AD21&gt;0, U21/(AD21*24),"no data")</f>
        <v>0.970052083333333</v>
      </c>
      <c r="AF21" s="96" t="n">
        <f aca="false">IF(Q21&gt;0,Q21/24,"no data")</f>
        <v>144.083333333333</v>
      </c>
      <c r="AG21" s="95" t="n">
        <f aca="false">IF(T21&gt;0,(T21/Q21),"no data")</f>
        <v>0.831116252168884</v>
      </c>
      <c r="AH21" s="97" t="n">
        <f aca="false">(1440-((V21*W21)+(X21*Y21)+(Z21*AA21))/(V21+X21+Z21))/1440</f>
        <v>1</v>
      </c>
      <c r="AI21" s="98" t="n">
        <f aca="false">IF(T21&gt;0,(1440-((W21*V21+AR21*AS21)+(Y21*X21+AT21*AU21)+(Z21*AA21+AV21*AW21))/(V21+X21+Z21))/1440,"no data")</f>
        <v>0.867132867132867</v>
      </c>
      <c r="AJ21" s="110" t="n">
        <v>8.3</v>
      </c>
      <c r="AK21" s="230" t="n">
        <v>138.65</v>
      </c>
      <c r="AL21" s="101" t="n">
        <f aca="false">AJ21*AK21</f>
        <v>1150.795</v>
      </c>
      <c r="AM21" s="110" t="n">
        <v>25.079</v>
      </c>
      <c r="AN21" s="88" t="n">
        <v>945</v>
      </c>
      <c r="AO21" s="103" t="n">
        <f aca="false">AM21*AN21</f>
        <v>23699.655</v>
      </c>
      <c r="AP21" s="104" t="n">
        <f aca="false">IF(T21&gt;0,((((AJ21*AK21)+(AM21*AN21))/(T21*1000))*1000000),"no data")</f>
        <v>8646.64231036882</v>
      </c>
      <c r="AQ21" s="101" t="n">
        <f aca="false">R21/24</f>
        <v>122.583333333333</v>
      </c>
      <c r="AR21" s="88" t="n">
        <v>0</v>
      </c>
      <c r="AS21" s="106" t="n">
        <v>0</v>
      </c>
      <c r="AT21" s="106" t="n">
        <v>0</v>
      </c>
      <c r="AU21" s="88" t="n">
        <v>0</v>
      </c>
      <c r="AV21" s="106" t="n">
        <v>19</v>
      </c>
      <c r="AW21" s="88" t="n">
        <v>1440</v>
      </c>
      <c r="AX21" s="88" t="n">
        <v>0</v>
      </c>
      <c r="AZ21" s="107" t="n">
        <v>979</v>
      </c>
      <c r="BA21" s="107" t="n">
        <v>1004</v>
      </c>
      <c r="BB21" s="107" t="n">
        <v>997</v>
      </c>
      <c r="BC21" s="107" t="n">
        <f aca="false">BA21-AZ21</f>
        <v>25</v>
      </c>
      <c r="BD21" s="107" t="n">
        <f aca="false">AP21</f>
        <v>8646.64231036882</v>
      </c>
      <c r="BE21" s="159" t="n">
        <f aca="false">BB21/24</f>
        <v>41.5416666666667</v>
      </c>
      <c r="BF21" s="109" t="n">
        <v>0</v>
      </c>
      <c r="BG21" s="110" t="n">
        <v>0</v>
      </c>
      <c r="BH21" s="111" t="n">
        <v>28.8</v>
      </c>
      <c r="BI21" s="112" t="n">
        <v>26.58</v>
      </c>
      <c r="BJ21" s="112" t="n">
        <v>22.29</v>
      </c>
      <c r="BK21" s="112" t="n">
        <v>23.87</v>
      </c>
      <c r="BL21" s="112" t="n">
        <v>981.96</v>
      </c>
      <c r="BM21" s="111" t="n">
        <v>50.1</v>
      </c>
      <c r="BN21" s="113" t="n">
        <v>0.9328</v>
      </c>
      <c r="BO21" s="108" t="n">
        <v>93.88</v>
      </c>
      <c r="BP21" s="108" t="n">
        <v>86.58</v>
      </c>
      <c r="BQ21" s="107" t="n">
        <v>12779</v>
      </c>
      <c r="BR21" s="107" t="n">
        <v>12633</v>
      </c>
      <c r="BS21" s="116" t="n">
        <f aca="false">BR21-BQ21</f>
        <v>-146</v>
      </c>
      <c r="BT21" s="107" t="n">
        <f aca="false">BF21+BG21</f>
        <v>0</v>
      </c>
      <c r="BU21" s="108" t="n">
        <v>0</v>
      </c>
      <c r="BV21" s="108" t="n">
        <v>0</v>
      </c>
      <c r="BW21" s="5"/>
      <c r="BX21" s="108" t="n">
        <v>24</v>
      </c>
      <c r="BY21" s="108" t="n">
        <v>6</v>
      </c>
    </row>
    <row r="22" customFormat="false" ht="15" hidden="false" customHeight="false" outlineLevel="0" collapsed="false">
      <c r="A22" s="226"/>
      <c r="B22" s="85" t="n">
        <v>42899</v>
      </c>
      <c r="C22" s="86" t="n">
        <v>97.69</v>
      </c>
      <c r="D22" s="214" t="n">
        <v>0.4742</v>
      </c>
      <c r="E22" s="88" t="n">
        <v>107</v>
      </c>
      <c r="F22" s="88" t="n">
        <v>88</v>
      </c>
      <c r="G22" s="88" t="n">
        <v>24</v>
      </c>
      <c r="H22" s="88" t="n">
        <v>0</v>
      </c>
      <c r="I22" s="88" t="n">
        <v>24</v>
      </c>
      <c r="J22" s="88" t="n">
        <v>0</v>
      </c>
      <c r="K22" s="90" t="n">
        <v>0</v>
      </c>
      <c r="L22" s="90" t="n">
        <v>0</v>
      </c>
      <c r="M22" s="90" t="n">
        <v>0</v>
      </c>
      <c r="N22" s="90" t="n">
        <v>0</v>
      </c>
      <c r="O22" s="90" t="n">
        <v>0</v>
      </c>
      <c r="P22" s="90" t="n">
        <v>0</v>
      </c>
      <c r="Q22" s="157" t="n">
        <v>3421</v>
      </c>
      <c r="R22" s="91" t="n">
        <v>2912</v>
      </c>
      <c r="S22" s="91" t="n">
        <v>2912</v>
      </c>
      <c r="T22" s="158" t="n">
        <v>2841</v>
      </c>
      <c r="U22" s="92" t="n">
        <v>2946</v>
      </c>
      <c r="V22" s="88" t="n">
        <v>40</v>
      </c>
      <c r="W22" s="88" t="n">
        <v>0</v>
      </c>
      <c r="X22" s="88" t="n">
        <v>41</v>
      </c>
      <c r="Y22" s="88" t="n">
        <v>0</v>
      </c>
      <c r="Z22" s="88" t="n">
        <v>60</v>
      </c>
      <c r="AA22" s="88" t="n">
        <v>0</v>
      </c>
      <c r="AB22" s="93" t="n">
        <f aca="false">U22-T22+AX22</f>
        <v>105</v>
      </c>
      <c r="AC22" s="94" t="n">
        <f aca="false">T22-S22</f>
        <v>-71</v>
      </c>
      <c r="AD22" s="88" t="n">
        <v>125</v>
      </c>
      <c r="AE22" s="95" t="n">
        <f aca="false">IF(AD22&gt;0, U22/(AD22*24),"no data")</f>
        <v>0.982</v>
      </c>
      <c r="AF22" s="96" t="n">
        <f aca="false">IF(Q22&gt;0,Q22/24,"no data")</f>
        <v>142.541666666667</v>
      </c>
      <c r="AG22" s="95" t="n">
        <f aca="false">IF(T22&gt;0,(T22/Q22),"no data")</f>
        <v>0.830458930137387</v>
      </c>
      <c r="AH22" s="97" t="n">
        <f aca="false">(1440-((V22*W22)+(X22*Y22)+(Z22*AA22))/(V22+X22+Z22))/1440</f>
        <v>1</v>
      </c>
      <c r="AI22" s="98" t="n">
        <f aca="false">IF(T22&gt;0,(1440-((W22*V22+AR22*AS22)+(Y22*X22+AT22*AU22)+(Z22*AA22+AV22*AW22))/(V22+X22+Z22))/1440,"no data")</f>
        <v>0.865248226950355</v>
      </c>
      <c r="AJ22" s="110" t="n">
        <v>8.314</v>
      </c>
      <c r="AK22" s="230" t="n">
        <v>142.93</v>
      </c>
      <c r="AL22" s="101" t="n">
        <f aca="false">AJ22*AK22</f>
        <v>1188.32002</v>
      </c>
      <c r="AM22" s="110" t="n">
        <v>24.804</v>
      </c>
      <c r="AN22" s="88" t="n">
        <v>944</v>
      </c>
      <c r="AO22" s="103" t="n">
        <f aca="false">AM22*AN22</f>
        <v>23414.976</v>
      </c>
      <c r="AP22" s="104" t="n">
        <f aca="false">IF(T22&gt;0,((((AJ22*AK22)+(AM22*AN22))/(T22*1000))*1000000),"no data")</f>
        <v>8660.08307638155</v>
      </c>
      <c r="AQ22" s="101" t="n">
        <f aca="false">R22/24</f>
        <v>121.333333333333</v>
      </c>
      <c r="AR22" s="88" t="n">
        <v>0</v>
      </c>
      <c r="AS22" s="106" t="n">
        <v>0</v>
      </c>
      <c r="AT22" s="106" t="n">
        <v>0</v>
      </c>
      <c r="AU22" s="88" t="n">
        <v>0</v>
      </c>
      <c r="AV22" s="106" t="n">
        <v>19</v>
      </c>
      <c r="AW22" s="88" t="n">
        <v>1440</v>
      </c>
      <c r="AX22" s="88" t="n">
        <v>0</v>
      </c>
      <c r="AZ22" s="107" t="n">
        <v>963</v>
      </c>
      <c r="BA22" s="107" t="n">
        <v>992</v>
      </c>
      <c r="BB22" s="107" t="n">
        <v>991</v>
      </c>
      <c r="BC22" s="107" t="n">
        <f aca="false">BA22-AZ22</f>
        <v>29</v>
      </c>
      <c r="BD22" s="107" t="n">
        <f aca="false">AP22</f>
        <v>8660.08307638155</v>
      </c>
      <c r="BE22" s="159" t="n">
        <f aca="false">BB22/24</f>
        <v>41.2916666666667</v>
      </c>
      <c r="BF22" s="109" t="n">
        <v>0</v>
      </c>
      <c r="BG22" s="110" t="n">
        <v>0</v>
      </c>
      <c r="BH22" s="111" t="n">
        <v>28.3</v>
      </c>
      <c r="BI22" s="112" t="n">
        <v>26.27</v>
      </c>
      <c r="BJ22" s="112" t="n">
        <v>22.08</v>
      </c>
      <c r="BK22" s="112" t="n">
        <v>23.77</v>
      </c>
      <c r="BL22" s="163" t="n">
        <v>980.58</v>
      </c>
      <c r="BM22" s="111" t="n">
        <v>50.12</v>
      </c>
      <c r="BN22" s="113" t="n">
        <v>0.9315</v>
      </c>
      <c r="BO22" s="108" t="n">
        <v>93.41</v>
      </c>
      <c r="BP22" s="108" t="n">
        <v>86.47</v>
      </c>
      <c r="BQ22" s="107" t="n">
        <v>12835</v>
      </c>
      <c r="BR22" s="107" t="n">
        <v>12645</v>
      </c>
      <c r="BS22" s="116" t="n">
        <f aca="false">BR22-BQ22</f>
        <v>-190</v>
      </c>
      <c r="BT22" s="107" t="n">
        <f aca="false">BF22+BG22</f>
        <v>0</v>
      </c>
      <c r="BU22" s="108" t="n">
        <v>0</v>
      </c>
      <c r="BV22" s="108" t="n">
        <v>0</v>
      </c>
      <c r="BW22" s="5"/>
      <c r="BX22" s="108" t="n">
        <v>24</v>
      </c>
      <c r="BY22" s="108" t="n">
        <v>6.33</v>
      </c>
    </row>
    <row r="23" customFormat="false" ht="15" hidden="false" customHeight="false" outlineLevel="0" collapsed="false">
      <c r="A23" s="226"/>
      <c r="B23" s="85" t="n">
        <v>42900</v>
      </c>
      <c r="C23" s="86" t="n">
        <v>95.01</v>
      </c>
      <c r="D23" s="214" t="n">
        <v>0.5091</v>
      </c>
      <c r="E23" s="88" t="n">
        <v>108</v>
      </c>
      <c r="F23" s="88" t="n">
        <v>89</v>
      </c>
      <c r="G23" s="88" t="n">
        <v>24</v>
      </c>
      <c r="H23" s="88" t="n">
        <v>0</v>
      </c>
      <c r="I23" s="88" t="n">
        <v>24</v>
      </c>
      <c r="J23" s="88" t="n">
        <v>0</v>
      </c>
      <c r="K23" s="90" t="n">
        <v>0</v>
      </c>
      <c r="L23" s="90" t="n">
        <v>0</v>
      </c>
      <c r="M23" s="90" t="n">
        <v>0</v>
      </c>
      <c r="N23" s="90" t="n">
        <v>0</v>
      </c>
      <c r="O23" s="90" t="n">
        <v>0</v>
      </c>
      <c r="P23" s="90" t="n">
        <v>0</v>
      </c>
      <c r="Q23" s="164" t="n">
        <v>3451</v>
      </c>
      <c r="R23" s="91" t="n">
        <v>2929</v>
      </c>
      <c r="S23" s="91" t="n">
        <v>2929</v>
      </c>
      <c r="T23" s="158" t="n">
        <v>2864</v>
      </c>
      <c r="U23" s="92" t="n">
        <v>2968</v>
      </c>
      <c r="V23" s="88" t="n">
        <v>41</v>
      </c>
      <c r="W23" s="88" t="n">
        <v>0</v>
      </c>
      <c r="X23" s="88" t="n">
        <v>42</v>
      </c>
      <c r="Y23" s="88" t="n">
        <v>0</v>
      </c>
      <c r="Z23" s="88" t="n">
        <v>60</v>
      </c>
      <c r="AA23" s="88" t="n">
        <v>0</v>
      </c>
      <c r="AB23" s="93" t="n">
        <f aca="false">U23-T23+AX23</f>
        <v>104</v>
      </c>
      <c r="AC23" s="94" t="n">
        <f aca="false">T23-S23</f>
        <v>-65</v>
      </c>
      <c r="AD23" s="88" t="n">
        <v>129</v>
      </c>
      <c r="AE23" s="95" t="n">
        <f aca="false">IF(AD23&gt;0, U23/(AD23*24),"no data")</f>
        <v>0.958656330749354</v>
      </c>
      <c r="AF23" s="96" t="n">
        <f aca="false">IF(Q23&gt;0,Q23/24,"no data")</f>
        <v>143.791666666667</v>
      </c>
      <c r="AG23" s="95" t="n">
        <f aca="false">IF(T23&gt;0,(T23/Q23),"no data")</f>
        <v>0.829904375543321</v>
      </c>
      <c r="AH23" s="97" t="n">
        <f aca="false">(1440-((V23*W23)+(X23*Y23)+(Z23*AA23))/(V23+X23+Z23))/1440</f>
        <v>1</v>
      </c>
      <c r="AI23" s="98" t="n">
        <f aca="false">IF(T23&gt;0,(1440-((W23*V23+AR23*AS23)+(Y23*X23+AT23*AU23)+(Z23*AA23+AV23*AW23))/(V23+X23+Z23))/1440,"no data")</f>
        <v>0.867132867132867</v>
      </c>
      <c r="AJ23" s="110" t="n">
        <v>8.309</v>
      </c>
      <c r="AK23" s="230" t="n">
        <v>141.29</v>
      </c>
      <c r="AL23" s="101" t="n">
        <f aca="false">AJ23*AK23</f>
        <v>1173.97861</v>
      </c>
      <c r="AM23" s="110" t="n">
        <v>25.056</v>
      </c>
      <c r="AN23" s="88" t="n">
        <v>943</v>
      </c>
      <c r="AO23" s="103" t="n">
        <f aca="false">AM23*AN23</f>
        <v>23627.808</v>
      </c>
      <c r="AP23" s="104" t="n">
        <f aca="false">IF(T23&gt;0,((((AJ23*AK23)+(AM23*AN23))/(T23*1000))*1000000),"no data")</f>
        <v>8659.84169343576</v>
      </c>
      <c r="AQ23" s="101" t="n">
        <f aca="false">R23/24</f>
        <v>122.041666666667</v>
      </c>
      <c r="AR23" s="88" t="n">
        <v>0</v>
      </c>
      <c r="AS23" s="106" t="n">
        <v>0</v>
      </c>
      <c r="AT23" s="106" t="n">
        <v>0</v>
      </c>
      <c r="AU23" s="88" t="n">
        <v>0</v>
      </c>
      <c r="AV23" s="106" t="n">
        <v>19</v>
      </c>
      <c r="AW23" s="88" t="n">
        <v>1440</v>
      </c>
      <c r="AX23" s="88" t="n">
        <v>0</v>
      </c>
      <c r="AZ23" s="107" t="n">
        <v>974</v>
      </c>
      <c r="BA23" s="107" t="n">
        <v>1000</v>
      </c>
      <c r="BB23" s="107" t="n">
        <v>994</v>
      </c>
      <c r="BC23" s="107" t="n">
        <f aca="false">BA23-AZ23</f>
        <v>26</v>
      </c>
      <c r="BD23" s="107" t="n">
        <f aca="false">AP23</f>
        <v>8659.84169343576</v>
      </c>
      <c r="BE23" s="159" t="n">
        <f aca="false">BB23/24</f>
        <v>41.4166666666667</v>
      </c>
      <c r="BF23" s="109" t="n">
        <v>0</v>
      </c>
      <c r="BG23" s="110" t="n">
        <v>0</v>
      </c>
      <c r="BH23" s="111" t="n">
        <v>28.49</v>
      </c>
      <c r="BI23" s="112" t="n">
        <v>26.49</v>
      </c>
      <c r="BJ23" s="112" t="n">
        <v>22.23</v>
      </c>
      <c r="BK23" s="112" t="n">
        <v>23.67</v>
      </c>
      <c r="BL23" s="112" t="n">
        <v>982.42</v>
      </c>
      <c r="BM23" s="111" t="n">
        <v>50.14</v>
      </c>
      <c r="BN23" s="113" t="n">
        <v>0.932</v>
      </c>
      <c r="BO23" s="108" t="n">
        <v>94.12</v>
      </c>
      <c r="BP23" s="108" t="n">
        <v>86.59</v>
      </c>
      <c r="BQ23" s="107" t="n">
        <v>12791</v>
      </c>
      <c r="BR23" s="107" t="n">
        <v>12619</v>
      </c>
      <c r="BS23" s="116" t="n">
        <f aca="false">BR23-BQ23</f>
        <v>-172</v>
      </c>
      <c r="BT23" s="107" t="n">
        <f aca="false">BF23+BG23</f>
        <v>0</v>
      </c>
      <c r="BU23" s="108" t="n">
        <v>0</v>
      </c>
      <c r="BV23" s="108" t="n">
        <v>0</v>
      </c>
      <c r="BX23" s="108" t="n">
        <v>24</v>
      </c>
      <c r="BY23" s="108" t="n">
        <v>6.92</v>
      </c>
    </row>
    <row r="24" customFormat="false" ht="15" hidden="false" customHeight="false" outlineLevel="0" collapsed="false">
      <c r="A24" s="226"/>
      <c r="B24" s="85" t="n">
        <v>42901</v>
      </c>
      <c r="C24" s="86" t="n">
        <v>95.44</v>
      </c>
      <c r="D24" s="214" t="n">
        <v>0.535</v>
      </c>
      <c r="E24" s="89" t="n">
        <v>106</v>
      </c>
      <c r="F24" s="89" t="n">
        <v>83</v>
      </c>
      <c r="G24" s="89" t="n">
        <v>24</v>
      </c>
      <c r="H24" s="89" t="n">
        <v>0</v>
      </c>
      <c r="I24" s="89" t="n">
        <v>24</v>
      </c>
      <c r="J24" s="89" t="n">
        <v>0</v>
      </c>
      <c r="K24" s="89" t="n">
        <v>0</v>
      </c>
      <c r="L24" s="89" t="n">
        <v>0</v>
      </c>
      <c r="M24" s="89" t="n">
        <v>0</v>
      </c>
      <c r="N24" s="89" t="n">
        <v>0</v>
      </c>
      <c r="O24" s="89" t="n">
        <v>0</v>
      </c>
      <c r="P24" s="89" t="n">
        <v>0</v>
      </c>
      <c r="Q24" s="164" t="n">
        <v>3441</v>
      </c>
      <c r="R24" s="91" t="n">
        <v>2924</v>
      </c>
      <c r="S24" s="94" t="n">
        <v>2924</v>
      </c>
      <c r="T24" s="165" t="n">
        <v>2855</v>
      </c>
      <c r="U24" s="165" t="n">
        <v>2959</v>
      </c>
      <c r="V24" s="89" t="n">
        <v>41</v>
      </c>
      <c r="W24" s="89" t="n">
        <v>0</v>
      </c>
      <c r="X24" s="89" t="n">
        <v>42</v>
      </c>
      <c r="Y24" s="89" t="n">
        <v>0</v>
      </c>
      <c r="Z24" s="89" t="n">
        <v>60</v>
      </c>
      <c r="AA24" s="89" t="n">
        <v>0</v>
      </c>
      <c r="AB24" s="93" t="n">
        <f aca="false">U24-T24+AX24</f>
        <v>104</v>
      </c>
      <c r="AC24" s="94" t="n">
        <f aca="false">T24-S24</f>
        <v>-69</v>
      </c>
      <c r="AD24" s="89" t="n">
        <v>129</v>
      </c>
      <c r="AE24" s="95" t="n">
        <f aca="false">IF(AD24&gt;0, U24/(AD24*24),"no data")</f>
        <v>0.955749354005168</v>
      </c>
      <c r="AF24" s="96" t="n">
        <f aca="false">IF(Q24&gt;0,Q24/24,"no data")</f>
        <v>143.375</v>
      </c>
      <c r="AG24" s="95" t="n">
        <f aca="false">IF(T24&gt;0,(T24/Q24),"no data")</f>
        <v>0.829700668410346</v>
      </c>
      <c r="AH24" s="97" t="n">
        <f aca="false">(1440-((V24*W24)+(X24*Y24)+(Z24*AA24))/(V24+X24+Z24))/1440</f>
        <v>1</v>
      </c>
      <c r="AI24" s="98" t="n">
        <f aca="false">IF(T24&gt;0,(1440-((W24*V24+AR24*AS24)+(Y24*X24+AT24*AU24)+(Z24*AA24+AV24*AW24))/(V24+X24+Z24))/1440,"no data")</f>
        <v>0.867132867132867</v>
      </c>
      <c r="AJ24" s="166" t="n">
        <v>8.304</v>
      </c>
      <c r="AK24" s="168" t="n">
        <v>140.28</v>
      </c>
      <c r="AL24" s="101" t="n">
        <f aca="false">AJ24*AK24</f>
        <v>1164.88512</v>
      </c>
      <c r="AM24" s="110" t="n">
        <v>24.999</v>
      </c>
      <c r="AN24" s="89" t="n">
        <v>943</v>
      </c>
      <c r="AO24" s="103" t="n">
        <f aca="false">AM24*AN24</f>
        <v>23574.057</v>
      </c>
      <c r="AP24" s="104" t="n">
        <f aca="false">IF(T24&gt;0,((((AJ24*AK24)+(AM24*AN24))/(T24*1000))*1000000),"no data")</f>
        <v>8665.12858844133</v>
      </c>
      <c r="AQ24" s="168" t="n">
        <f aca="false">R24/24</f>
        <v>121.833333333333</v>
      </c>
      <c r="AR24" s="89" t="n">
        <v>0</v>
      </c>
      <c r="AS24" s="89" t="n">
        <v>0</v>
      </c>
      <c r="AT24" s="89" t="n">
        <v>0</v>
      </c>
      <c r="AU24" s="89" t="n">
        <v>0</v>
      </c>
      <c r="AV24" s="89" t="n">
        <v>19</v>
      </c>
      <c r="AW24" s="89" t="n">
        <v>1440</v>
      </c>
      <c r="AX24" s="89" t="n">
        <v>0</v>
      </c>
      <c r="AZ24" s="89" t="n">
        <v>972</v>
      </c>
      <c r="BA24" s="89" t="n">
        <v>995</v>
      </c>
      <c r="BB24" s="89" t="n">
        <v>992</v>
      </c>
      <c r="BC24" s="107" t="n">
        <f aca="false">BA24-AZ24</f>
        <v>23</v>
      </c>
      <c r="BD24" s="107" t="n">
        <f aca="false">AP24</f>
        <v>8665.12858844133</v>
      </c>
      <c r="BE24" s="159" t="n">
        <f aca="false">BB24/24</f>
        <v>41.3333333333333</v>
      </c>
      <c r="BF24" s="166" t="n">
        <v>0</v>
      </c>
      <c r="BG24" s="166" t="n">
        <v>0</v>
      </c>
      <c r="BH24" s="167" t="n">
        <v>28.59</v>
      </c>
      <c r="BI24" s="167" t="n">
        <v>26.47</v>
      </c>
      <c r="BJ24" s="167" t="n">
        <v>22.16</v>
      </c>
      <c r="BK24" s="167" t="n">
        <v>23.66</v>
      </c>
      <c r="BL24" s="168" t="n">
        <v>981.88</v>
      </c>
      <c r="BM24" s="168" t="n">
        <v>50.11</v>
      </c>
      <c r="BN24" s="169" t="n">
        <v>0.9323</v>
      </c>
      <c r="BO24" s="108" t="n">
        <v>94.15</v>
      </c>
      <c r="BP24" s="108" t="n">
        <v>86.55</v>
      </c>
      <c r="BQ24" s="115" t="n">
        <v>12813</v>
      </c>
      <c r="BR24" s="115" t="n">
        <v>12638</v>
      </c>
      <c r="BS24" s="116" t="n">
        <f aca="false">BR24-BQ24</f>
        <v>-175</v>
      </c>
      <c r="BT24" s="107" t="n">
        <f aca="false">BF24+BG24</f>
        <v>0</v>
      </c>
      <c r="BU24" s="168" t="n">
        <v>0</v>
      </c>
      <c r="BV24" s="168" t="n">
        <v>0</v>
      </c>
      <c r="BX24" s="168" t="n">
        <v>24</v>
      </c>
      <c r="BY24" s="168" t="n">
        <v>7.316</v>
      </c>
    </row>
    <row r="25" customFormat="false" ht="15" hidden="false" customHeight="false" outlineLevel="0" collapsed="false">
      <c r="A25" s="226"/>
      <c r="B25" s="85" t="n">
        <v>42902</v>
      </c>
      <c r="C25" s="86" t="n">
        <v>97</v>
      </c>
      <c r="D25" s="214" t="n">
        <v>0.58</v>
      </c>
      <c r="E25" s="170" t="n">
        <v>105</v>
      </c>
      <c r="F25" s="170" t="n">
        <v>86</v>
      </c>
      <c r="G25" s="88" t="n">
        <v>24</v>
      </c>
      <c r="H25" s="88" t="n">
        <v>0</v>
      </c>
      <c r="I25" s="88" t="n">
        <v>24</v>
      </c>
      <c r="J25" s="88" t="n">
        <v>0</v>
      </c>
      <c r="K25" s="90" t="n">
        <v>0</v>
      </c>
      <c r="L25" s="90" t="n">
        <v>0</v>
      </c>
      <c r="M25" s="90" t="n">
        <v>0</v>
      </c>
      <c r="N25" s="90" t="n">
        <v>0</v>
      </c>
      <c r="O25" s="90" t="n">
        <v>0</v>
      </c>
      <c r="P25" s="90" t="n">
        <v>0</v>
      </c>
      <c r="Q25" s="164" t="n">
        <v>3432</v>
      </c>
      <c r="R25" s="91" t="n">
        <v>2879</v>
      </c>
      <c r="S25" s="171" t="n">
        <v>2879</v>
      </c>
      <c r="T25" s="92" t="n">
        <v>2814</v>
      </c>
      <c r="U25" s="92" t="n">
        <v>2917</v>
      </c>
      <c r="V25" s="88" t="n">
        <v>40</v>
      </c>
      <c r="W25" s="88" t="n">
        <v>0</v>
      </c>
      <c r="X25" s="88" t="n">
        <v>41</v>
      </c>
      <c r="Y25" s="88" t="n">
        <v>0</v>
      </c>
      <c r="Z25" s="88" t="n">
        <v>60</v>
      </c>
      <c r="AA25" s="88" t="n">
        <v>0</v>
      </c>
      <c r="AB25" s="93" t="n">
        <f aca="false">U25-T25+AX25</f>
        <v>103</v>
      </c>
      <c r="AC25" s="94" t="n">
        <f aca="false">T25-S25</f>
        <v>-65</v>
      </c>
      <c r="AD25" s="89" t="n">
        <v>124</v>
      </c>
      <c r="AE25" s="95" t="n">
        <f aca="false">IF(AD25&gt;0, U25/(AD25*24),"no data")</f>
        <v>0.980174731182796</v>
      </c>
      <c r="AF25" s="96" t="n">
        <f aca="false">IF(Q25&gt;0,Q25/24,"no data")</f>
        <v>143</v>
      </c>
      <c r="AG25" s="95" t="n">
        <f aca="false">IF(T25&gt;0,(T25/Q25),"no data")</f>
        <v>0.81993006993007</v>
      </c>
      <c r="AH25" s="97" t="n">
        <f aca="false">(1440-((V25*W25)+(X25*Y25)+(Z25*AA25))/(V25+X25+Z25))/1440</f>
        <v>1</v>
      </c>
      <c r="AI25" s="98" t="n">
        <f aca="false">IF(T25&gt;0,(1440-((W25*V25+AR25*AS25)+(Y25*X25+AT25*AU25)+(Z25*AA25+AV25*AW25))/(V25+X25+Z25))/1440,"no data")</f>
        <v>0.865248226950355</v>
      </c>
      <c r="AJ25" s="110" t="n">
        <v>8.308</v>
      </c>
      <c r="AK25" s="230" t="n">
        <v>140.82</v>
      </c>
      <c r="AL25" s="101" t="n">
        <f aca="false">AJ25*AK25</f>
        <v>1169.93256</v>
      </c>
      <c r="AM25" s="110" t="n">
        <v>24.698</v>
      </c>
      <c r="AN25" s="88" t="n">
        <v>943</v>
      </c>
      <c r="AO25" s="103" t="n">
        <f aca="false">AM25*AN25</f>
        <v>23290.214</v>
      </c>
      <c r="AP25" s="104" t="n">
        <f aca="false">IF(T25&gt;0,((((AJ25*AK25)+(AM25*AN25))/(T25*1000))*1000000),"no data")</f>
        <v>8692.30510305615</v>
      </c>
      <c r="AQ25" s="101" t="n">
        <f aca="false">R25/24</f>
        <v>119.958333333333</v>
      </c>
      <c r="AR25" s="88" t="n">
        <v>0</v>
      </c>
      <c r="AS25" s="106" t="n">
        <v>0</v>
      </c>
      <c r="AT25" s="106" t="n">
        <v>0</v>
      </c>
      <c r="AU25" s="88" t="n">
        <v>0</v>
      </c>
      <c r="AV25" s="106" t="n">
        <v>19</v>
      </c>
      <c r="AW25" s="88" t="n">
        <v>1440</v>
      </c>
      <c r="AX25" s="88" t="n">
        <v>0</v>
      </c>
      <c r="AZ25" s="107" t="n">
        <v>962</v>
      </c>
      <c r="BA25" s="107" t="n">
        <v>977</v>
      </c>
      <c r="BB25" s="107" t="n">
        <v>978</v>
      </c>
      <c r="BC25" s="107" t="n">
        <f aca="false">BA25-AZ25</f>
        <v>15</v>
      </c>
      <c r="BD25" s="107" t="n">
        <f aca="false">AP25</f>
        <v>8692.30510305615</v>
      </c>
      <c r="BE25" s="159" t="n">
        <f aca="false">BB25/24</f>
        <v>40.75</v>
      </c>
      <c r="BF25" s="109" t="n">
        <v>0</v>
      </c>
      <c r="BG25" s="110" t="n">
        <v>0</v>
      </c>
      <c r="BH25" s="111" t="n">
        <v>28.43</v>
      </c>
      <c r="BI25" s="112" t="n">
        <v>26.3</v>
      </c>
      <c r="BJ25" s="112" t="n">
        <v>21.8</v>
      </c>
      <c r="BK25" s="112" t="n">
        <v>23.6</v>
      </c>
      <c r="BL25" s="112" t="n">
        <v>979.7</v>
      </c>
      <c r="BM25" s="111" t="n">
        <v>50.1</v>
      </c>
      <c r="BN25" s="113" t="n">
        <v>0.9323</v>
      </c>
      <c r="BO25" s="108" t="n">
        <v>95.06</v>
      </c>
      <c r="BP25" s="108" t="n">
        <v>86.7</v>
      </c>
      <c r="BQ25" s="115" t="n">
        <v>12843</v>
      </c>
      <c r="BR25" s="115" t="n">
        <v>12704</v>
      </c>
      <c r="BS25" s="116" t="n">
        <f aca="false">BR25-BQ25</f>
        <v>-139</v>
      </c>
      <c r="BT25" s="107" t="n">
        <f aca="false">BF25+BG25</f>
        <v>0</v>
      </c>
      <c r="BU25" s="108" t="n">
        <v>0</v>
      </c>
      <c r="BV25" s="108" t="n">
        <v>0</v>
      </c>
      <c r="BX25" s="108" t="n">
        <v>24</v>
      </c>
      <c r="BY25" s="108" t="n">
        <v>7.5</v>
      </c>
    </row>
    <row r="26" customFormat="false" ht="15" hidden="false" customHeight="false" outlineLevel="0" collapsed="false">
      <c r="A26" s="226"/>
      <c r="B26" s="85" t="n">
        <v>42903</v>
      </c>
      <c r="C26" s="86" t="n">
        <v>94.8</v>
      </c>
      <c r="D26" s="214" t="n">
        <v>0.604</v>
      </c>
      <c r="E26" s="89" t="n">
        <v>101</v>
      </c>
      <c r="F26" s="89" t="n">
        <v>89</v>
      </c>
      <c r="G26" s="88" t="n">
        <v>24</v>
      </c>
      <c r="H26" s="88" t="n">
        <v>0</v>
      </c>
      <c r="I26" s="88" t="n">
        <v>24</v>
      </c>
      <c r="J26" s="88" t="n">
        <v>0</v>
      </c>
      <c r="K26" s="90" t="n">
        <v>0</v>
      </c>
      <c r="L26" s="90" t="n">
        <v>0</v>
      </c>
      <c r="M26" s="90" t="n">
        <v>0</v>
      </c>
      <c r="N26" s="90" t="n">
        <v>0</v>
      </c>
      <c r="O26" s="90" t="n">
        <v>0</v>
      </c>
      <c r="P26" s="90" t="n">
        <v>0</v>
      </c>
      <c r="Q26" s="164" t="n">
        <v>3449</v>
      </c>
      <c r="R26" s="91" t="n">
        <v>2894</v>
      </c>
      <c r="S26" s="91" t="n">
        <v>2894</v>
      </c>
      <c r="T26" s="92" t="n">
        <v>2830</v>
      </c>
      <c r="U26" s="92" t="n">
        <v>2933</v>
      </c>
      <c r="V26" s="88" t="n">
        <v>40</v>
      </c>
      <c r="W26" s="89" t="n">
        <v>0</v>
      </c>
      <c r="X26" s="89" t="n">
        <v>41</v>
      </c>
      <c r="Y26" s="89" t="n">
        <v>0</v>
      </c>
      <c r="Z26" s="89" t="n">
        <v>60</v>
      </c>
      <c r="AA26" s="89" t="n">
        <v>0</v>
      </c>
      <c r="AB26" s="93" t="n">
        <f aca="false">U26-T26+AX26</f>
        <v>103</v>
      </c>
      <c r="AC26" s="94" t="n">
        <f aca="false">T26-S26</f>
        <v>-64</v>
      </c>
      <c r="AD26" s="89" t="n">
        <v>125</v>
      </c>
      <c r="AE26" s="95" t="n">
        <f aca="false">IF(AD26&gt;0, U26/(AD26*24),"no data")</f>
        <v>0.977666666666667</v>
      </c>
      <c r="AF26" s="96" t="n">
        <f aca="false">IF(Q26&gt;0,Q26/24,"no data")</f>
        <v>143.708333333333</v>
      </c>
      <c r="AG26" s="95" t="n">
        <f aca="false">IF(T26&gt;0,(T26/Q26),"no data")</f>
        <v>0.820527689185271</v>
      </c>
      <c r="AH26" s="97" t="n">
        <f aca="false">(1440-((V26*W26)+(X26*Y26)+(Z26*AA26))/(V26+X26+Z26))/1440</f>
        <v>1</v>
      </c>
      <c r="AI26" s="98" t="n">
        <f aca="false">IF(T26&gt;0,(1440-((W26*V26+AR26*AS26)+(Y26*X26+AT26*AU26)+(Z26*AA26+AV26*AW26))/(V26+X26+Z26))/1440,"no data")</f>
        <v>0.865248226950355</v>
      </c>
      <c r="AJ26" s="110" t="n">
        <v>8.302</v>
      </c>
      <c r="AK26" s="230" t="n">
        <v>139.01</v>
      </c>
      <c r="AL26" s="101" t="n">
        <f aca="false">AJ26*AK26</f>
        <v>1154.06102</v>
      </c>
      <c r="AM26" s="110" t="n">
        <v>24.845</v>
      </c>
      <c r="AN26" s="88" t="n">
        <v>943</v>
      </c>
      <c r="AO26" s="103" t="n">
        <f aca="false">AM26*AN26</f>
        <v>23428.835</v>
      </c>
      <c r="AP26" s="104" t="n">
        <f aca="false">IF(T26&gt;0,((((AJ26*AK26)+(AM26*AN26))/(T26*1000))*1000000),"no data")</f>
        <v>8686.53569611307</v>
      </c>
      <c r="AQ26" s="101" t="n">
        <f aca="false">R26/24</f>
        <v>120.583333333333</v>
      </c>
      <c r="AR26" s="88" t="n">
        <v>0</v>
      </c>
      <c r="AS26" s="106" t="n">
        <v>0</v>
      </c>
      <c r="AT26" s="106" t="n">
        <v>0</v>
      </c>
      <c r="AU26" s="88" t="n">
        <v>0</v>
      </c>
      <c r="AV26" s="106" t="n">
        <v>19</v>
      </c>
      <c r="AW26" s="88" t="n">
        <v>1440</v>
      </c>
      <c r="AX26" s="88" t="n">
        <v>0</v>
      </c>
      <c r="AZ26" s="107" t="n">
        <v>969</v>
      </c>
      <c r="BA26" s="107" t="n">
        <v>983</v>
      </c>
      <c r="BB26" s="107" t="n">
        <v>981</v>
      </c>
      <c r="BC26" s="107" t="n">
        <f aca="false">BA26-AZ26</f>
        <v>14</v>
      </c>
      <c r="BD26" s="107" t="n">
        <f aca="false">AP26</f>
        <v>8686.53569611307</v>
      </c>
      <c r="BE26" s="159" t="n">
        <f aca="false">BB26/24</f>
        <v>40.875</v>
      </c>
      <c r="BF26" s="109" t="n">
        <v>0</v>
      </c>
      <c r="BG26" s="110" t="n">
        <v>0</v>
      </c>
      <c r="BH26" s="111" t="n">
        <v>28.6</v>
      </c>
      <c r="BI26" s="112" t="n">
        <v>26.4</v>
      </c>
      <c r="BJ26" s="112" t="n">
        <v>21.9</v>
      </c>
      <c r="BK26" s="112" t="n">
        <v>23.7</v>
      </c>
      <c r="BL26" s="112" t="n">
        <v>980.88</v>
      </c>
      <c r="BM26" s="111" t="n">
        <v>50.14</v>
      </c>
      <c r="BN26" s="113" t="n">
        <v>0.9328</v>
      </c>
      <c r="BO26" s="108" t="n">
        <v>95.54</v>
      </c>
      <c r="BP26" s="108" t="n">
        <v>86.82</v>
      </c>
      <c r="BQ26" s="115" t="n">
        <v>12810</v>
      </c>
      <c r="BR26" s="115" t="n">
        <v>12684</v>
      </c>
      <c r="BS26" s="116" t="n">
        <f aca="false">BR26-BQ26</f>
        <v>-126</v>
      </c>
      <c r="BT26" s="107" t="n">
        <f aca="false">BF26+BG26</f>
        <v>0</v>
      </c>
      <c r="BU26" s="108" t="n">
        <v>0</v>
      </c>
      <c r="BV26" s="108" t="n">
        <v>0</v>
      </c>
      <c r="BX26" s="108" t="n">
        <v>24</v>
      </c>
      <c r="BY26" s="108" t="n">
        <v>7.36</v>
      </c>
    </row>
    <row r="27" customFormat="false" ht="12.75" hidden="false" customHeight="true" outlineLevel="0" collapsed="false">
      <c r="A27" s="226" t="s">
        <v>111</v>
      </c>
      <c r="B27" s="85" t="n">
        <v>42904</v>
      </c>
      <c r="C27" s="125" t="n">
        <v>96</v>
      </c>
      <c r="D27" s="126" t="n">
        <v>0.57</v>
      </c>
      <c r="E27" s="128" t="n">
        <v>106</v>
      </c>
      <c r="F27" s="128" t="n">
        <v>84</v>
      </c>
      <c r="G27" s="128" t="n">
        <v>24</v>
      </c>
      <c r="H27" s="128" t="n">
        <v>0</v>
      </c>
      <c r="I27" s="128" t="n">
        <v>24</v>
      </c>
      <c r="J27" s="128" t="n">
        <v>0</v>
      </c>
      <c r="K27" s="172" t="n">
        <v>0</v>
      </c>
      <c r="L27" s="172" t="n">
        <v>0</v>
      </c>
      <c r="M27" s="172" t="n">
        <v>0</v>
      </c>
      <c r="N27" s="172" t="n">
        <v>0</v>
      </c>
      <c r="O27" s="172" t="n">
        <v>0</v>
      </c>
      <c r="P27" s="172" t="n">
        <v>0</v>
      </c>
      <c r="Q27" s="173" t="n">
        <v>3440</v>
      </c>
      <c r="R27" s="131" t="n">
        <v>2898</v>
      </c>
      <c r="S27" s="131" t="n">
        <v>2898</v>
      </c>
      <c r="T27" s="132" t="n">
        <v>2836</v>
      </c>
      <c r="U27" s="132" t="n">
        <v>2937</v>
      </c>
      <c r="V27" s="128" t="n">
        <v>40</v>
      </c>
      <c r="W27" s="128" t="n">
        <v>0</v>
      </c>
      <c r="X27" s="128" t="n">
        <v>41</v>
      </c>
      <c r="Y27" s="128" t="n">
        <v>0</v>
      </c>
      <c r="Z27" s="128" t="n">
        <v>60</v>
      </c>
      <c r="AA27" s="128" t="n">
        <v>0</v>
      </c>
      <c r="AB27" s="133" t="n">
        <f aca="false">U27-T27+AX27</f>
        <v>101</v>
      </c>
      <c r="AC27" s="134" t="n">
        <f aca="false">T27-S27</f>
        <v>-62</v>
      </c>
      <c r="AD27" s="128" t="n">
        <v>126</v>
      </c>
      <c r="AE27" s="135" t="n">
        <f aca="false">IF(AD27&gt;0, U27/(AD27*24),"no data")</f>
        <v>0.971230158730159</v>
      </c>
      <c r="AF27" s="136" t="n">
        <f aca="false">IF(Q27&gt;0,Q27/24,"no data")</f>
        <v>143.333333333333</v>
      </c>
      <c r="AG27" s="135" t="n">
        <f aca="false">IF(T27&gt;0,(T27/Q27),"no data")</f>
        <v>0.824418604651163</v>
      </c>
      <c r="AH27" s="137" t="n">
        <f aca="false">(1440-((V27*W27)+(X27*Y27)+(Z27*AA27))/(V27+X27+Z27))/1440</f>
        <v>1</v>
      </c>
      <c r="AI27" s="138" t="n">
        <f aca="false">IF(T27&gt;0,(1440-((W27*V27+AR27*AS27)+(Y27*X27+AT27*AU27)+(Z27*AA27+AV27*AW27))/(V27+X27+Z27))/1440,"no data")</f>
        <v>0.865248226950355</v>
      </c>
      <c r="AJ27" s="175" t="n">
        <v>8.305</v>
      </c>
      <c r="AK27" s="227" t="n">
        <v>139.2</v>
      </c>
      <c r="AL27" s="154" t="n">
        <f aca="false">AJ27*AK27</f>
        <v>1156.056</v>
      </c>
      <c r="AM27" s="175" t="n">
        <v>24.886</v>
      </c>
      <c r="AN27" s="127" t="n">
        <v>943</v>
      </c>
      <c r="AO27" s="140" t="n">
        <f aca="false">AM27*AN27</f>
        <v>23467.498</v>
      </c>
      <c r="AP27" s="141" t="n">
        <f aca="false">IF(T27&gt;0,((((AJ27*AK27)+(AM27*AN27))/(T27*1000))*1000000),"no data")</f>
        <v>8682.49435825106</v>
      </c>
      <c r="AQ27" s="154" t="n">
        <f aca="false">R27/24</f>
        <v>120.75</v>
      </c>
      <c r="AR27" s="127" t="n">
        <v>0</v>
      </c>
      <c r="AS27" s="144" t="n">
        <v>0</v>
      </c>
      <c r="AT27" s="144" t="n">
        <v>0</v>
      </c>
      <c r="AU27" s="127" t="n">
        <v>0</v>
      </c>
      <c r="AV27" s="144" t="n">
        <v>19</v>
      </c>
      <c r="AW27" s="127" t="n">
        <v>1440</v>
      </c>
      <c r="AX27" s="127" t="n">
        <v>0</v>
      </c>
      <c r="AZ27" s="145" t="n">
        <v>967</v>
      </c>
      <c r="BA27" s="145" t="n">
        <v>985</v>
      </c>
      <c r="BB27" s="145" t="n">
        <v>985</v>
      </c>
      <c r="BC27" s="145" t="n">
        <f aca="false">BA27-AZ27</f>
        <v>18</v>
      </c>
      <c r="BD27" s="145" t="n">
        <f aca="false">AP27</f>
        <v>8682.49435825106</v>
      </c>
      <c r="BE27" s="147" t="n">
        <f aca="false">BB27/24</f>
        <v>41.0416666666667</v>
      </c>
      <c r="BF27" s="174" t="n">
        <v>0</v>
      </c>
      <c r="BG27" s="175" t="n">
        <v>0</v>
      </c>
      <c r="BH27" s="176" t="n">
        <v>28.75</v>
      </c>
      <c r="BI27" s="177" t="n">
        <v>26.4</v>
      </c>
      <c r="BJ27" s="177" t="n">
        <v>21.97</v>
      </c>
      <c r="BK27" s="177" t="n">
        <v>23.7</v>
      </c>
      <c r="BL27" s="177" t="n">
        <v>980.5</v>
      </c>
      <c r="BM27" s="177" t="n">
        <v>50.09</v>
      </c>
      <c r="BN27" s="178" t="n">
        <v>0.9328</v>
      </c>
      <c r="BO27" s="177" t="n">
        <v>94.85</v>
      </c>
      <c r="BP27" s="177" t="n">
        <v>86.64</v>
      </c>
      <c r="BQ27" s="177" t="n">
        <v>12830</v>
      </c>
      <c r="BR27" s="177" t="n">
        <v>12685</v>
      </c>
      <c r="BS27" s="116" t="n">
        <f aca="false">BR27-BQ27</f>
        <v>-145</v>
      </c>
      <c r="BT27" s="145" t="n">
        <f aca="false">BF27+BG27</f>
        <v>0</v>
      </c>
      <c r="BU27" s="147" t="n">
        <v>0</v>
      </c>
      <c r="BV27" s="147" t="n">
        <v>0</v>
      </c>
      <c r="BX27" s="147" t="n">
        <v>24</v>
      </c>
      <c r="BY27" s="147" t="n">
        <v>7.26</v>
      </c>
    </row>
    <row r="28" customFormat="false" ht="15" hidden="false" customHeight="false" outlineLevel="0" collapsed="false">
      <c r="A28" s="226"/>
      <c r="B28" s="85" t="n">
        <v>42905</v>
      </c>
      <c r="C28" s="125" t="n">
        <v>95.2</v>
      </c>
      <c r="D28" s="126" t="n">
        <v>0.564</v>
      </c>
      <c r="E28" s="128" t="n">
        <v>104</v>
      </c>
      <c r="F28" s="128" t="n">
        <v>88</v>
      </c>
      <c r="G28" s="128" t="n">
        <v>24</v>
      </c>
      <c r="H28" s="128" t="n">
        <v>0</v>
      </c>
      <c r="I28" s="128" t="n">
        <v>24</v>
      </c>
      <c r="J28" s="128" t="n">
        <v>0</v>
      </c>
      <c r="K28" s="172" t="n">
        <v>0</v>
      </c>
      <c r="L28" s="172" t="n">
        <v>0</v>
      </c>
      <c r="M28" s="172" t="n">
        <v>0</v>
      </c>
      <c r="N28" s="172" t="n">
        <v>0</v>
      </c>
      <c r="O28" s="172" t="n">
        <v>0</v>
      </c>
      <c r="P28" s="172" t="n">
        <v>0</v>
      </c>
      <c r="Q28" s="173" t="n">
        <v>3451</v>
      </c>
      <c r="R28" s="131" t="n">
        <v>2905</v>
      </c>
      <c r="S28" s="131" t="n">
        <v>2905</v>
      </c>
      <c r="T28" s="132" t="n">
        <v>2832</v>
      </c>
      <c r="U28" s="132" t="n">
        <v>2936</v>
      </c>
      <c r="V28" s="128" t="n">
        <v>40</v>
      </c>
      <c r="W28" s="128" t="n">
        <v>0</v>
      </c>
      <c r="X28" s="128" t="n">
        <v>41</v>
      </c>
      <c r="Y28" s="128" t="n">
        <v>0</v>
      </c>
      <c r="Z28" s="128" t="n">
        <v>60</v>
      </c>
      <c r="AA28" s="128" t="n">
        <v>0</v>
      </c>
      <c r="AB28" s="133" t="n">
        <f aca="false">U28-T28+AX28</f>
        <v>104</v>
      </c>
      <c r="AC28" s="134" t="n">
        <f aca="false">T28-S28</f>
        <v>-73</v>
      </c>
      <c r="AD28" s="128" t="n">
        <v>126</v>
      </c>
      <c r="AE28" s="135" t="n">
        <f aca="false">IF(AD28&gt;0, U28/(AD28*24),"no data")</f>
        <v>0.970899470899471</v>
      </c>
      <c r="AF28" s="136" t="n">
        <f aca="false">IF(Q28&gt;0,Q28/24,"no data")</f>
        <v>143.791666666667</v>
      </c>
      <c r="AG28" s="135" t="n">
        <f aca="false">IF(T28&gt;0,(T28/Q28),"no data")</f>
        <v>0.820631700956245</v>
      </c>
      <c r="AH28" s="137" t="n">
        <f aca="false">(1440-((V28*W28)+(X28*Y28)+(Z28*AA28))/(V28+X28+Z28))/1440</f>
        <v>1</v>
      </c>
      <c r="AI28" s="138" t="n">
        <f aca="false">IF(T28&gt;0,(1440-((W28*V28+AR28*AS28)+(Y28*X28+AT28*AU28)+(Z28*AA28+AV28*AW28))/(V28+X28+Z28))/1440,"no data")</f>
        <v>0.865248226950355</v>
      </c>
      <c r="AJ28" s="175" t="n">
        <v>8.31</v>
      </c>
      <c r="AK28" s="154" t="n">
        <v>138.1</v>
      </c>
      <c r="AL28" s="154" t="n">
        <f aca="false">AJ28*AK28</f>
        <v>1147.611</v>
      </c>
      <c r="AM28" s="175" t="n">
        <v>24.869</v>
      </c>
      <c r="AN28" s="127" t="n">
        <v>944</v>
      </c>
      <c r="AO28" s="140" t="n">
        <f aca="false">AM28*AN28</f>
        <v>23476.336</v>
      </c>
      <c r="AP28" s="141" t="n">
        <f aca="false">IF(T28&gt;0,((((AJ28*AK28)+(AM28*AN28))/(T28*1000))*1000000),"no data")</f>
        <v>8694.89653954802</v>
      </c>
      <c r="AQ28" s="154" t="n">
        <f aca="false">R28/24</f>
        <v>121.041666666667</v>
      </c>
      <c r="AR28" s="127" t="n">
        <v>0</v>
      </c>
      <c r="AS28" s="144" t="n">
        <v>0</v>
      </c>
      <c r="AT28" s="127" t="n">
        <v>0</v>
      </c>
      <c r="AU28" s="127" t="n">
        <v>0</v>
      </c>
      <c r="AV28" s="144" t="n">
        <v>19</v>
      </c>
      <c r="AW28" s="127" t="n">
        <v>1440</v>
      </c>
      <c r="AX28" s="127" t="n">
        <v>0</v>
      </c>
      <c r="AZ28" s="145" t="n">
        <v>964</v>
      </c>
      <c r="BA28" s="145" t="n">
        <v>988</v>
      </c>
      <c r="BB28" s="145" t="n">
        <v>984</v>
      </c>
      <c r="BC28" s="145" t="n">
        <f aca="false">BA28-AZ28</f>
        <v>24</v>
      </c>
      <c r="BD28" s="145" t="n">
        <f aca="false">AP28</f>
        <v>8694.89653954802</v>
      </c>
      <c r="BE28" s="147" t="n">
        <f aca="false">BB28/24</f>
        <v>41</v>
      </c>
      <c r="BF28" s="174" t="n">
        <v>0</v>
      </c>
      <c r="BG28" s="175" t="n">
        <v>0</v>
      </c>
      <c r="BH28" s="176" t="n">
        <v>28.6</v>
      </c>
      <c r="BI28" s="177" t="n">
        <v>26.3</v>
      </c>
      <c r="BJ28" s="177" t="n">
        <v>22</v>
      </c>
      <c r="BK28" s="177" t="n">
        <v>23.8</v>
      </c>
      <c r="BL28" s="177" t="n">
        <v>978.1</v>
      </c>
      <c r="BM28" s="177" t="n">
        <v>50.11</v>
      </c>
      <c r="BN28" s="178" t="n">
        <v>0.933</v>
      </c>
      <c r="BO28" s="177" t="n">
        <v>94.5</v>
      </c>
      <c r="BP28" s="177" t="n">
        <v>86.6</v>
      </c>
      <c r="BQ28" s="177" t="n">
        <v>12815.1</v>
      </c>
      <c r="BR28" s="177" t="n">
        <v>12667</v>
      </c>
      <c r="BS28" s="116" t="n">
        <f aca="false">BR28-BQ28</f>
        <v>-148.1</v>
      </c>
      <c r="BT28" s="145" t="n">
        <f aca="false">BF28+BG28</f>
        <v>0</v>
      </c>
      <c r="BU28" s="147" t="n">
        <v>0</v>
      </c>
      <c r="BV28" s="147" t="n">
        <v>0</v>
      </c>
      <c r="BX28" s="147" t="n">
        <v>24</v>
      </c>
      <c r="BY28" s="147" t="n">
        <v>7.75</v>
      </c>
    </row>
    <row r="29" customFormat="false" ht="15" hidden="false" customHeight="false" outlineLevel="0" collapsed="false">
      <c r="A29" s="226"/>
      <c r="B29" s="85" t="n">
        <v>42906</v>
      </c>
      <c r="C29" s="125" t="n">
        <v>87.6</v>
      </c>
      <c r="D29" s="126" t="n">
        <v>0.68</v>
      </c>
      <c r="E29" s="128" t="n">
        <v>101</v>
      </c>
      <c r="F29" s="128" t="n">
        <v>72</v>
      </c>
      <c r="G29" s="128" t="n">
        <v>24</v>
      </c>
      <c r="H29" s="128" t="n">
        <v>0</v>
      </c>
      <c r="I29" s="128" t="n">
        <v>24</v>
      </c>
      <c r="J29" s="128" t="n">
        <v>0</v>
      </c>
      <c r="K29" s="172" t="n">
        <v>0</v>
      </c>
      <c r="L29" s="172" t="n">
        <v>0</v>
      </c>
      <c r="M29" s="172" t="n">
        <v>0</v>
      </c>
      <c r="N29" s="172" t="n">
        <v>0</v>
      </c>
      <c r="O29" s="172" t="n">
        <v>0</v>
      </c>
      <c r="P29" s="172" t="n">
        <v>0</v>
      </c>
      <c r="Q29" s="173" t="n">
        <v>3523</v>
      </c>
      <c r="R29" s="131" t="n">
        <v>2961</v>
      </c>
      <c r="S29" s="131" t="n">
        <v>2961</v>
      </c>
      <c r="T29" s="132" t="n">
        <v>2898</v>
      </c>
      <c r="U29" s="132" t="n">
        <v>2997</v>
      </c>
      <c r="V29" s="128" t="n">
        <v>41</v>
      </c>
      <c r="W29" s="128" t="n">
        <v>0</v>
      </c>
      <c r="X29" s="128" t="n">
        <v>42</v>
      </c>
      <c r="Y29" s="128" t="n">
        <v>0</v>
      </c>
      <c r="Z29" s="128" t="n">
        <v>60</v>
      </c>
      <c r="AA29" s="128" t="n">
        <v>0</v>
      </c>
      <c r="AB29" s="133" t="n">
        <f aca="false">U29-T29+AX29</f>
        <v>99</v>
      </c>
      <c r="AC29" s="134" t="n">
        <f aca="false">T29-S29</f>
        <v>-63</v>
      </c>
      <c r="AD29" s="128" t="n">
        <v>130</v>
      </c>
      <c r="AE29" s="135" t="n">
        <f aca="false">IF(AD29&gt;0, U29/(AD29*24),"no data")</f>
        <v>0.960576923076923</v>
      </c>
      <c r="AF29" s="136" t="n">
        <f aca="false">IF(Q29&gt;0,Q29/24,"no data")</f>
        <v>146.791666666667</v>
      </c>
      <c r="AG29" s="135" t="n">
        <f aca="false">IF(T29&gt;0,(T29/Q29),"no data")</f>
        <v>0.822594379789952</v>
      </c>
      <c r="AH29" s="137" t="n">
        <f aca="false">(1440-((V29*W29)+(X29*Y29)+(Z29*AA29))/(V29+X29+Z29))/1440</f>
        <v>1</v>
      </c>
      <c r="AI29" s="138" t="n">
        <f aca="false">IF(T29&gt;0,(1440-((W29*V29+AR29*AS29)+(Y29*X29+AT29*AU29)+(Z29*AA29+AV29*AW29))/(V29+X29+Z29))/1440,"no data")</f>
        <v>0.874125874125874</v>
      </c>
      <c r="AJ29" s="175" t="n">
        <v>8.15</v>
      </c>
      <c r="AK29" s="154" t="n">
        <v>139.9</v>
      </c>
      <c r="AL29" s="154" t="n">
        <f aca="false">AJ29*AK29</f>
        <v>1140.185</v>
      </c>
      <c r="AM29" s="175" t="n">
        <v>25.338</v>
      </c>
      <c r="AN29" s="127" t="n">
        <v>946</v>
      </c>
      <c r="AO29" s="140" t="n">
        <f aca="false">AM29*AN29</f>
        <v>23969.748</v>
      </c>
      <c r="AP29" s="141" t="n">
        <f aca="false">IF(T29&gt;0,((((AJ29*AK29)+(AM29*AN29))/(T29*1000))*1000000),"no data")</f>
        <v>8664.57315389924</v>
      </c>
      <c r="AQ29" s="154" t="n">
        <f aca="false">R29/24</f>
        <v>123.375</v>
      </c>
      <c r="AR29" s="127" t="n">
        <v>0</v>
      </c>
      <c r="AS29" s="144" t="n">
        <v>0</v>
      </c>
      <c r="AT29" s="144" t="n">
        <v>0</v>
      </c>
      <c r="AU29" s="127" t="n">
        <v>0</v>
      </c>
      <c r="AV29" s="144" t="n">
        <v>18</v>
      </c>
      <c r="AW29" s="127" t="n">
        <v>1440</v>
      </c>
      <c r="AX29" s="127" t="n">
        <v>0</v>
      </c>
      <c r="AZ29" s="145" t="n">
        <v>995</v>
      </c>
      <c r="BA29" s="145" t="n">
        <v>1005</v>
      </c>
      <c r="BB29" s="145" t="n">
        <v>997</v>
      </c>
      <c r="BC29" s="145" t="n">
        <f aca="false">BA29-AZ29</f>
        <v>10</v>
      </c>
      <c r="BD29" s="145" t="n">
        <f aca="false">AP29</f>
        <v>8664.57315389924</v>
      </c>
      <c r="BE29" s="147" t="n">
        <f aca="false">BB29/24</f>
        <v>41.5416666666667</v>
      </c>
      <c r="BF29" s="174" t="n">
        <v>0</v>
      </c>
      <c r="BG29" s="175" t="n">
        <v>0</v>
      </c>
      <c r="BH29" s="176" t="n">
        <v>29.5</v>
      </c>
      <c r="BI29" s="177" t="n">
        <v>26.8</v>
      </c>
      <c r="BJ29" s="177" t="n">
        <v>22.2</v>
      </c>
      <c r="BK29" s="177" t="n">
        <v>23.9</v>
      </c>
      <c r="BL29" s="177" t="n">
        <v>980.2</v>
      </c>
      <c r="BM29" s="177" t="n">
        <v>50.1</v>
      </c>
      <c r="BN29" s="178" t="n">
        <v>0.9321</v>
      </c>
      <c r="BO29" s="177" t="n">
        <v>95.6</v>
      </c>
      <c r="BP29" s="177" t="n">
        <v>86.8</v>
      </c>
      <c r="BQ29" s="177" t="n">
        <v>12673</v>
      </c>
      <c r="BR29" s="177" t="n">
        <v>12571</v>
      </c>
      <c r="BS29" s="116" t="n">
        <f aca="false">BR29-BQ29</f>
        <v>-102</v>
      </c>
      <c r="BT29" s="145" t="n">
        <f aca="false">BF29+BG29</f>
        <v>0</v>
      </c>
      <c r="BU29" s="147" t="n">
        <v>0</v>
      </c>
      <c r="BV29" s="147" t="n">
        <v>0</v>
      </c>
      <c r="BX29" s="147" t="n">
        <v>24</v>
      </c>
      <c r="BY29" s="147" t="n">
        <v>7.63</v>
      </c>
    </row>
    <row r="30" customFormat="false" ht="15" hidden="false" customHeight="false" outlineLevel="0" collapsed="false">
      <c r="A30" s="226"/>
      <c r="B30" s="85" t="n">
        <v>42907</v>
      </c>
      <c r="C30" s="125" t="n">
        <v>83.3</v>
      </c>
      <c r="D30" s="126" t="n">
        <v>0.726</v>
      </c>
      <c r="E30" s="128" t="n">
        <v>89</v>
      </c>
      <c r="F30" s="128" t="n">
        <v>75</v>
      </c>
      <c r="G30" s="128" t="n">
        <v>24</v>
      </c>
      <c r="H30" s="128" t="n">
        <v>0</v>
      </c>
      <c r="I30" s="128" t="n">
        <v>24</v>
      </c>
      <c r="J30" s="128" t="n">
        <v>0</v>
      </c>
      <c r="K30" s="172" t="n">
        <v>0</v>
      </c>
      <c r="L30" s="172" t="n">
        <v>0</v>
      </c>
      <c r="M30" s="172" t="n">
        <v>0</v>
      </c>
      <c r="N30" s="172" t="n">
        <v>0</v>
      </c>
      <c r="O30" s="172" t="n">
        <v>0</v>
      </c>
      <c r="P30" s="172" t="n">
        <v>0</v>
      </c>
      <c r="Q30" s="173" t="n">
        <v>3516</v>
      </c>
      <c r="R30" s="131" t="n">
        <v>3007</v>
      </c>
      <c r="S30" s="131" t="n">
        <v>3007</v>
      </c>
      <c r="T30" s="132" t="n">
        <v>2938</v>
      </c>
      <c r="U30" s="132" t="n">
        <v>3039</v>
      </c>
      <c r="V30" s="128" t="n">
        <v>41</v>
      </c>
      <c r="W30" s="128" t="n">
        <v>0</v>
      </c>
      <c r="X30" s="128" t="n">
        <v>42</v>
      </c>
      <c r="Y30" s="128" t="n">
        <v>0</v>
      </c>
      <c r="Z30" s="128" t="n">
        <v>60</v>
      </c>
      <c r="AA30" s="128" t="n">
        <v>0</v>
      </c>
      <c r="AB30" s="133" t="n">
        <f aca="false">U30-T30+AX30</f>
        <v>101</v>
      </c>
      <c r="AC30" s="134" t="n">
        <f aca="false">T30-S30</f>
        <v>-69</v>
      </c>
      <c r="AD30" s="128" t="n">
        <v>130</v>
      </c>
      <c r="AE30" s="135" t="n">
        <f aca="false">IF(AD30&gt;0, U30/(AD30*24),"no data")</f>
        <v>0.974038461538462</v>
      </c>
      <c r="AF30" s="136" t="n">
        <f aca="false">IF(Q30&gt;0,Q30/24,"no data")</f>
        <v>146.5</v>
      </c>
      <c r="AG30" s="135" t="n">
        <f aca="false">IF(T30&gt;0,(T30/Q30),"no data")</f>
        <v>0.835608646188851</v>
      </c>
      <c r="AH30" s="137" t="n">
        <f aca="false">(1440-((V30*W30)+(X30*Y30)+(Z30*AA30))/(V30+X30+Z30))/1440</f>
        <v>1</v>
      </c>
      <c r="AI30" s="138" t="n">
        <f aca="false">IF(T30&gt;0,(1440-((W30*V30+AR30*AS30)+(Y30*X30+AT30*AU30)+(Z30*AA30+AV30*AW30))/(V30+X30+Z30))/1440,"no data")</f>
        <v>0.874125874125874</v>
      </c>
      <c r="AJ30" s="175" t="n">
        <v>8.11</v>
      </c>
      <c r="AK30" s="154" t="n">
        <v>139.48</v>
      </c>
      <c r="AL30" s="154" t="n">
        <f aca="false">AJ30*AK30</f>
        <v>1131.1828</v>
      </c>
      <c r="AM30" s="175" t="n">
        <v>25.519</v>
      </c>
      <c r="AN30" s="127" t="n">
        <v>948</v>
      </c>
      <c r="AO30" s="140" t="n">
        <f aca="false">AM30*AN30</f>
        <v>24192.012</v>
      </c>
      <c r="AP30" s="141" t="n">
        <f aca="false">IF(T30&gt;0,((((AJ30*AK30)+(AM30*AN30))/(T30*1000))*1000000),"no data")</f>
        <v>8619.19496255957</v>
      </c>
      <c r="AQ30" s="154" t="n">
        <f aca="false">R30/24</f>
        <v>125.291666666667</v>
      </c>
      <c r="AR30" s="127" t="n">
        <v>0</v>
      </c>
      <c r="AS30" s="144" t="n">
        <v>0</v>
      </c>
      <c r="AT30" s="144" t="n">
        <v>0</v>
      </c>
      <c r="AU30" s="127" t="n">
        <v>0</v>
      </c>
      <c r="AV30" s="144" t="n">
        <v>18</v>
      </c>
      <c r="AW30" s="127" t="n">
        <v>1440</v>
      </c>
      <c r="AX30" s="127" t="n">
        <v>0</v>
      </c>
      <c r="AZ30" s="145" t="n">
        <v>1016</v>
      </c>
      <c r="BA30" s="145" t="n">
        <v>1014</v>
      </c>
      <c r="BB30" s="145" t="n">
        <v>1009</v>
      </c>
      <c r="BC30" s="145" t="n">
        <f aca="false">BA30-AZ30</f>
        <v>-2</v>
      </c>
      <c r="BD30" s="145" t="n">
        <f aca="false">AP30</f>
        <v>8619.19496255957</v>
      </c>
      <c r="BE30" s="147" t="n">
        <f aca="false">BB30/24</f>
        <v>42.0416666666667</v>
      </c>
      <c r="BF30" s="174" t="n">
        <v>0</v>
      </c>
      <c r="BG30" s="175" t="n">
        <v>0</v>
      </c>
      <c r="BH30" s="176" t="n">
        <v>29.9</v>
      </c>
      <c r="BI30" s="177" t="n">
        <v>27.3</v>
      </c>
      <c r="BJ30" s="177" t="n">
        <v>22.4</v>
      </c>
      <c r="BK30" s="177" t="n">
        <v>24</v>
      </c>
      <c r="BL30" s="177" t="n">
        <v>982.6</v>
      </c>
      <c r="BM30" s="177" t="n">
        <v>50.11</v>
      </c>
      <c r="BN30" s="178" t="n">
        <v>0.9323</v>
      </c>
      <c r="BO30" s="177" t="n">
        <v>96.4</v>
      </c>
      <c r="BP30" s="177" t="n">
        <v>86.9</v>
      </c>
      <c r="BQ30" s="177" t="n">
        <v>12633</v>
      </c>
      <c r="BR30" s="145" t="n">
        <v>12555</v>
      </c>
      <c r="BS30" s="116" t="n">
        <f aca="false">BR30-BQ30</f>
        <v>-78</v>
      </c>
      <c r="BT30" s="145" t="n">
        <f aca="false">BF30+BG30</f>
        <v>0</v>
      </c>
      <c r="BU30" s="147" t="n">
        <v>0</v>
      </c>
      <c r="BV30" s="147" t="n">
        <v>0</v>
      </c>
      <c r="BX30" s="147" t="n">
        <v>24</v>
      </c>
      <c r="BY30" s="147" t="n">
        <v>7.15</v>
      </c>
    </row>
    <row r="31" customFormat="false" ht="15" hidden="false" customHeight="false" outlineLevel="0" collapsed="false">
      <c r="A31" s="226"/>
      <c r="B31" s="85" t="n">
        <v>42908</v>
      </c>
      <c r="C31" s="125" t="n">
        <v>87</v>
      </c>
      <c r="D31" s="126" t="n">
        <v>0.701</v>
      </c>
      <c r="E31" s="128" t="n">
        <v>93</v>
      </c>
      <c r="F31" s="128" t="n">
        <v>81</v>
      </c>
      <c r="G31" s="128" t="n">
        <v>24</v>
      </c>
      <c r="H31" s="128" t="n">
        <v>0</v>
      </c>
      <c r="I31" s="128" t="n">
        <v>24</v>
      </c>
      <c r="J31" s="128" t="n">
        <v>0</v>
      </c>
      <c r="K31" s="156" t="n">
        <v>0</v>
      </c>
      <c r="L31" s="156" t="n">
        <v>0</v>
      </c>
      <c r="M31" s="156" t="n">
        <v>0</v>
      </c>
      <c r="N31" s="156" t="n">
        <v>0</v>
      </c>
      <c r="O31" s="156" t="n">
        <v>0</v>
      </c>
      <c r="P31" s="156" t="n">
        <v>0</v>
      </c>
      <c r="Q31" s="173" t="n">
        <v>3529</v>
      </c>
      <c r="R31" s="131" t="n">
        <v>2960</v>
      </c>
      <c r="S31" s="131" t="n">
        <v>2960</v>
      </c>
      <c r="T31" s="132" t="n">
        <v>2897</v>
      </c>
      <c r="U31" s="132" t="n">
        <v>2997</v>
      </c>
      <c r="V31" s="128" t="n">
        <v>42</v>
      </c>
      <c r="W31" s="128" t="n">
        <v>0</v>
      </c>
      <c r="X31" s="128" t="n">
        <v>41</v>
      </c>
      <c r="Y31" s="128" t="n">
        <v>0</v>
      </c>
      <c r="Z31" s="128" t="n">
        <v>60</v>
      </c>
      <c r="AA31" s="128" t="n">
        <v>0</v>
      </c>
      <c r="AB31" s="133" t="n">
        <f aca="false">U31-T31+AX31</f>
        <v>100</v>
      </c>
      <c r="AC31" s="134" t="n">
        <f aca="false">T31-S31</f>
        <v>-63</v>
      </c>
      <c r="AD31" s="128" t="n">
        <v>127</v>
      </c>
      <c r="AE31" s="135" t="n">
        <f aca="false">IF(AD31&gt;0, U31/(AD31*24),"no data")</f>
        <v>0.983267716535433</v>
      </c>
      <c r="AF31" s="136" t="n">
        <f aca="false">IF(Q31&gt;0,Q31/24,"no data")</f>
        <v>147.041666666667</v>
      </c>
      <c r="AG31" s="135" t="n">
        <f aca="false">IF(T31&gt;0,(T31/Q31),"no data")</f>
        <v>0.820912439784641</v>
      </c>
      <c r="AH31" s="137" t="n">
        <f aca="false">(1440-((V31*W31)+(X31*Y31)+(Z31*AA31))/(V31+X31+Z31))/1440</f>
        <v>1</v>
      </c>
      <c r="AI31" s="138" t="n">
        <f aca="false">IF(T31&gt;0,(1440-((W31*V31+AR31*AS31)+(Y31*X31+AT31*AU31)+(Z31*AA31+AV31*AW31))/(V31+X31+Z31))/1440,"no data")</f>
        <v>0.867132867132867</v>
      </c>
      <c r="AJ31" s="175" t="n">
        <v>8.015</v>
      </c>
      <c r="AK31" s="154" t="n">
        <v>140.61</v>
      </c>
      <c r="AL31" s="154" t="n">
        <f aca="false">AJ31*AK31</f>
        <v>1126.98915</v>
      </c>
      <c r="AM31" s="175" t="n">
        <v>25.455</v>
      </c>
      <c r="AN31" s="127" t="n">
        <v>943</v>
      </c>
      <c r="AO31" s="140" t="n">
        <f aca="false">AM31*AN31</f>
        <v>24004.065</v>
      </c>
      <c r="AP31" s="141" t="n">
        <f aca="false">IF(T31&gt;0,((((AJ31*AK31)+(AM31*AN31))/(T31*1000))*1000000),"no data")</f>
        <v>8674.85472903003</v>
      </c>
      <c r="AQ31" s="154" t="n">
        <f aca="false">R31/24</f>
        <v>123.333333333333</v>
      </c>
      <c r="AR31" s="127" t="n">
        <v>0</v>
      </c>
      <c r="AS31" s="144" t="n">
        <v>0</v>
      </c>
      <c r="AT31" s="144" t="n">
        <v>0</v>
      </c>
      <c r="AU31" s="127" t="n">
        <v>0</v>
      </c>
      <c r="AV31" s="144" t="n">
        <v>19</v>
      </c>
      <c r="AW31" s="127" t="n">
        <v>1440</v>
      </c>
      <c r="AX31" s="127" t="n">
        <v>0</v>
      </c>
      <c r="AZ31" s="145" t="n">
        <v>1000</v>
      </c>
      <c r="BA31" s="145" t="n">
        <v>1001</v>
      </c>
      <c r="BB31" s="145" t="n">
        <v>996</v>
      </c>
      <c r="BC31" s="145" t="n">
        <f aca="false">BA31-AZ31</f>
        <v>1</v>
      </c>
      <c r="BD31" s="145" t="n">
        <f aca="false">AP31</f>
        <v>8674.85472903003</v>
      </c>
      <c r="BE31" s="147" t="n">
        <f aca="false">BB31/24</f>
        <v>41.5</v>
      </c>
      <c r="BF31" s="174" t="n">
        <v>0</v>
      </c>
      <c r="BG31" s="175" t="n">
        <v>0</v>
      </c>
      <c r="BH31" s="176" t="n">
        <v>29.52</v>
      </c>
      <c r="BI31" s="177" t="n">
        <v>26.98</v>
      </c>
      <c r="BJ31" s="177" t="n">
        <v>22.25</v>
      </c>
      <c r="BK31" s="177" t="n">
        <v>24.05</v>
      </c>
      <c r="BL31" s="177" t="n">
        <v>983.54</v>
      </c>
      <c r="BM31" s="177" t="n">
        <v>50.1</v>
      </c>
      <c r="BN31" s="178" t="n">
        <v>0.932</v>
      </c>
      <c r="BO31" s="177" t="n">
        <v>96.35</v>
      </c>
      <c r="BP31" s="177" t="n">
        <v>87.01</v>
      </c>
      <c r="BQ31" s="177" t="n">
        <v>12708</v>
      </c>
      <c r="BR31" s="145" t="n">
        <v>12623</v>
      </c>
      <c r="BS31" s="116" t="n">
        <f aca="false">BR31-BQ31</f>
        <v>-85</v>
      </c>
      <c r="BT31" s="145" t="n">
        <f aca="false">BF31+BG31</f>
        <v>0</v>
      </c>
      <c r="BU31" s="147" t="n">
        <v>0</v>
      </c>
      <c r="BV31" s="147" t="n">
        <v>0</v>
      </c>
      <c r="BX31" s="147" t="n">
        <v>24</v>
      </c>
      <c r="BY31" s="147" t="n">
        <v>5.03</v>
      </c>
    </row>
    <row r="32" s="240" customFormat="true" ht="15" hidden="false" customHeight="false" outlineLevel="0" collapsed="false">
      <c r="A32" s="226"/>
      <c r="B32" s="85" t="n">
        <v>42909</v>
      </c>
      <c r="C32" s="125" t="n">
        <v>91.9</v>
      </c>
      <c r="D32" s="126" t="n">
        <v>0.642</v>
      </c>
      <c r="E32" s="127" t="n">
        <v>100</v>
      </c>
      <c r="F32" s="127" t="n">
        <v>83</v>
      </c>
      <c r="G32" s="128" t="n">
        <v>24</v>
      </c>
      <c r="H32" s="128" t="n">
        <v>0</v>
      </c>
      <c r="I32" s="128" t="n">
        <v>24</v>
      </c>
      <c r="J32" s="128" t="n">
        <v>0</v>
      </c>
      <c r="K32" s="156" t="n">
        <v>0</v>
      </c>
      <c r="L32" s="156" t="n">
        <v>0</v>
      </c>
      <c r="M32" s="156" t="n">
        <v>0</v>
      </c>
      <c r="N32" s="156" t="n">
        <v>0</v>
      </c>
      <c r="O32" s="156" t="n">
        <v>0</v>
      </c>
      <c r="P32" s="156" t="n">
        <v>0</v>
      </c>
      <c r="Q32" s="156" t="n">
        <v>3478</v>
      </c>
      <c r="R32" s="131" t="n">
        <v>2927</v>
      </c>
      <c r="S32" s="131" t="n">
        <v>2927</v>
      </c>
      <c r="T32" s="132" t="n">
        <v>2859</v>
      </c>
      <c r="U32" s="132" t="n">
        <v>2960</v>
      </c>
      <c r="V32" s="128" t="n">
        <v>41</v>
      </c>
      <c r="W32" s="128" t="n">
        <v>0</v>
      </c>
      <c r="X32" s="128" t="n">
        <v>41</v>
      </c>
      <c r="Y32" s="128" t="n">
        <v>0</v>
      </c>
      <c r="Z32" s="128" t="n">
        <v>60</v>
      </c>
      <c r="AA32" s="128" t="n">
        <v>0</v>
      </c>
      <c r="AB32" s="133" t="n">
        <f aca="false">U32-T32+AX32</f>
        <v>101</v>
      </c>
      <c r="AC32" s="134" t="n">
        <f aca="false">T32-S32</f>
        <v>-68</v>
      </c>
      <c r="AD32" s="128" t="n">
        <v>126</v>
      </c>
      <c r="AE32" s="135" t="n">
        <f aca="false">IF(AD32&gt;0, U32/(AD32*24),"no data")</f>
        <v>0.978835978835979</v>
      </c>
      <c r="AF32" s="136" t="n">
        <f aca="false">IF(Q32&gt;0,Q32/24,"no data")</f>
        <v>144.916666666667</v>
      </c>
      <c r="AG32" s="135" t="n">
        <f aca="false">IF(T32&gt;0,(T32/Q32),"no data")</f>
        <v>0.822024151811386</v>
      </c>
      <c r="AH32" s="137" t="n">
        <f aca="false">(1440-((V32*W32)+(X32*Y32)+(Z32*AA32))/(V32+X32+Z32))/1440</f>
        <v>1</v>
      </c>
      <c r="AI32" s="138" t="n">
        <f aca="false">IF(T32&gt;0,(1440-((W32*V32+AR32*AS32)+(Y32*X32+AT32*AU32)+(Z32*AA32+AV32*AW32))/(V32+X32+Z32))/1440,"no data")</f>
        <v>0.866197183098592</v>
      </c>
      <c r="AJ32" s="175" t="n">
        <v>8.005</v>
      </c>
      <c r="AK32" s="154" t="n">
        <v>140.14</v>
      </c>
      <c r="AL32" s="154" t="n">
        <f aca="false">AJ32*AK32</f>
        <v>1121.8207</v>
      </c>
      <c r="AM32" s="175" t="n">
        <v>25.089</v>
      </c>
      <c r="AN32" s="127" t="n">
        <v>944</v>
      </c>
      <c r="AO32" s="140" t="n">
        <f aca="false">AM32*AN32</f>
        <v>23684.016</v>
      </c>
      <c r="AP32" s="141" t="n">
        <f aca="false">IF(T32&gt;0,((((AJ32*AK32)+(AM32*AN32))/(T32*1000))*1000000),"no data")</f>
        <v>8676.4031829311</v>
      </c>
      <c r="AQ32" s="154" t="n">
        <f aca="false">R32/24</f>
        <v>121.958333333333</v>
      </c>
      <c r="AR32" s="127" t="n">
        <v>0</v>
      </c>
      <c r="AS32" s="144" t="n">
        <v>0</v>
      </c>
      <c r="AT32" s="127" t="n">
        <v>0</v>
      </c>
      <c r="AU32" s="127" t="n">
        <v>0</v>
      </c>
      <c r="AV32" s="144" t="n">
        <v>19</v>
      </c>
      <c r="AW32" s="127" t="n">
        <v>1440</v>
      </c>
      <c r="AX32" s="127" t="n">
        <v>0</v>
      </c>
      <c r="AZ32" s="145" t="n">
        <v>980</v>
      </c>
      <c r="BA32" s="145" t="n">
        <v>989</v>
      </c>
      <c r="BB32" s="145" t="n">
        <v>991</v>
      </c>
      <c r="BC32" s="145" t="n">
        <f aca="false">BA32-AZ32</f>
        <v>9</v>
      </c>
      <c r="BD32" s="145" t="n">
        <f aca="false">AP32</f>
        <v>8676.4031829311</v>
      </c>
      <c r="BE32" s="147" t="n">
        <f aca="false">BB32/24</f>
        <v>41.2916666666667</v>
      </c>
      <c r="BF32" s="174" t="n">
        <v>0</v>
      </c>
      <c r="BG32" s="175" t="n">
        <v>0</v>
      </c>
      <c r="BH32" s="176" t="n">
        <v>28.97</v>
      </c>
      <c r="BI32" s="177" t="n">
        <v>26.63</v>
      </c>
      <c r="BJ32" s="177" t="n">
        <v>22.08</v>
      </c>
      <c r="BK32" s="177" t="n">
        <v>23.77</v>
      </c>
      <c r="BL32" s="177" t="n">
        <v>983.1</v>
      </c>
      <c r="BM32" s="177" t="n">
        <v>50.09</v>
      </c>
      <c r="BN32" s="178" t="n">
        <v>0.9326</v>
      </c>
      <c r="BO32" s="177" t="n">
        <v>95.65</v>
      </c>
      <c r="BP32" s="177" t="n">
        <v>86.87</v>
      </c>
      <c r="BQ32" s="145" t="n">
        <v>12786</v>
      </c>
      <c r="BR32" s="145" t="n">
        <v>12672</v>
      </c>
      <c r="BS32" s="241" t="n">
        <f aca="false">BR32-BQ32</f>
        <v>-114</v>
      </c>
      <c r="BT32" s="145" t="n">
        <f aca="false">BF32+BG32</f>
        <v>0</v>
      </c>
      <c r="BU32" s="147" t="n">
        <v>0</v>
      </c>
      <c r="BV32" s="147" t="n">
        <v>0</v>
      </c>
      <c r="BX32" s="147" t="n">
        <v>24</v>
      </c>
      <c r="BY32" s="147" t="n">
        <v>3.58</v>
      </c>
    </row>
    <row r="33" customFormat="false" ht="15" hidden="false" customHeight="false" outlineLevel="0" collapsed="false">
      <c r="A33" s="226"/>
      <c r="B33" s="85" t="n">
        <v>42910</v>
      </c>
      <c r="C33" s="125" t="n">
        <v>94.5</v>
      </c>
      <c r="D33" s="126" t="n">
        <v>0.596</v>
      </c>
      <c r="E33" s="127" t="n">
        <v>103</v>
      </c>
      <c r="F33" s="127" t="n">
        <v>85</v>
      </c>
      <c r="G33" s="128" t="n">
        <v>24</v>
      </c>
      <c r="H33" s="128" t="n">
        <v>0</v>
      </c>
      <c r="I33" s="128" t="n">
        <v>24</v>
      </c>
      <c r="J33" s="128" t="n">
        <v>0</v>
      </c>
      <c r="K33" s="156" t="n">
        <v>0</v>
      </c>
      <c r="L33" s="156" t="n">
        <v>0</v>
      </c>
      <c r="M33" s="156" t="n">
        <v>0</v>
      </c>
      <c r="N33" s="156" t="n">
        <v>0</v>
      </c>
      <c r="O33" s="156" t="n">
        <v>0</v>
      </c>
      <c r="P33" s="156" t="n">
        <v>0</v>
      </c>
      <c r="Q33" s="156" t="n">
        <v>3452</v>
      </c>
      <c r="R33" s="131" t="n">
        <v>2904</v>
      </c>
      <c r="S33" s="131" t="n">
        <v>2904</v>
      </c>
      <c r="T33" s="132" t="n">
        <v>2836</v>
      </c>
      <c r="U33" s="132" t="n">
        <v>2938</v>
      </c>
      <c r="V33" s="128" t="n">
        <v>40</v>
      </c>
      <c r="W33" s="128" t="n">
        <v>0</v>
      </c>
      <c r="X33" s="128" t="n">
        <v>41</v>
      </c>
      <c r="Y33" s="127" t="n">
        <v>0</v>
      </c>
      <c r="Z33" s="128" t="n">
        <v>60</v>
      </c>
      <c r="AA33" s="127" t="n">
        <v>0</v>
      </c>
      <c r="AB33" s="133" t="n">
        <f aca="false">U33-T33+AX33</f>
        <v>102</v>
      </c>
      <c r="AC33" s="134" t="n">
        <f aca="false">T33-S33</f>
        <v>-68</v>
      </c>
      <c r="AD33" s="127" t="n">
        <v>125</v>
      </c>
      <c r="AE33" s="135" t="n">
        <f aca="false">IF(AD33&gt;0, U33/(AD33*24),"no data")</f>
        <v>0.979333333333333</v>
      </c>
      <c r="AF33" s="136" t="n">
        <f aca="false">IF(Q33&gt;0,Q33/24,"no data")</f>
        <v>143.833333333333</v>
      </c>
      <c r="AG33" s="135" t="n">
        <f aca="false">IF(T33&gt;0,(T33/Q33),"no data")</f>
        <v>0.821552723059096</v>
      </c>
      <c r="AH33" s="137" t="n">
        <f aca="false">(1440-((V33*W33)+(X33*Y33)+(Z33*AA33))/(V33+X33+Z33))/1440</f>
        <v>1</v>
      </c>
      <c r="AI33" s="138" t="n">
        <f aca="false">IF(T33&gt;0,(1440-((W33*V33+AR33*AS33)+(Y33*X33+AT33*AU33)+(Z33*AA33+AV33*AW33))/(V33+X33+Z33))/1440,"no data")</f>
        <v>0.865248226950355</v>
      </c>
      <c r="AJ33" s="175" t="n">
        <v>8.01</v>
      </c>
      <c r="AK33" s="154" t="n">
        <v>142.43</v>
      </c>
      <c r="AL33" s="154" t="n">
        <f aca="false">AJ33*AK33</f>
        <v>1140.8643</v>
      </c>
      <c r="AM33" s="175" t="n">
        <v>24.942</v>
      </c>
      <c r="AN33" s="127" t="n">
        <v>942</v>
      </c>
      <c r="AO33" s="140" t="n">
        <f aca="false">AM33*AN33</f>
        <v>23495.364</v>
      </c>
      <c r="AP33" s="141" t="n">
        <f aca="false">IF(T33&gt;0,((((AJ33*AK33)+(AM33*AN33))/(T33*1000))*1000000),"no data")</f>
        <v>8686.96343441467</v>
      </c>
      <c r="AQ33" s="154" t="n">
        <f aca="false">R33/24</f>
        <v>121</v>
      </c>
      <c r="AR33" s="127" t="n">
        <v>0</v>
      </c>
      <c r="AS33" s="144" t="n">
        <v>0</v>
      </c>
      <c r="AT33" s="144" t="n">
        <v>0</v>
      </c>
      <c r="AU33" s="127" t="n">
        <v>0</v>
      </c>
      <c r="AV33" s="144" t="n">
        <v>19</v>
      </c>
      <c r="AW33" s="127" t="n">
        <v>1440</v>
      </c>
      <c r="AX33" s="127" t="n">
        <v>0</v>
      </c>
      <c r="AZ33" s="145" t="n">
        <v>968</v>
      </c>
      <c r="BA33" s="145" t="n">
        <v>985</v>
      </c>
      <c r="BB33" s="145" t="n">
        <v>985</v>
      </c>
      <c r="BC33" s="145" t="n">
        <f aca="false">BA33-AZ33</f>
        <v>17</v>
      </c>
      <c r="BD33" s="145" t="n">
        <f aca="false">AP33</f>
        <v>8686.96343441467</v>
      </c>
      <c r="BE33" s="147" t="n">
        <f aca="false">BB33/24</f>
        <v>41.0416666666667</v>
      </c>
      <c r="BF33" s="174" t="n">
        <v>0</v>
      </c>
      <c r="BG33" s="175" t="n">
        <v>0</v>
      </c>
      <c r="BH33" s="176" t="n">
        <v>28.69</v>
      </c>
      <c r="BI33" s="177" t="n">
        <v>26.45</v>
      </c>
      <c r="BJ33" s="177" t="n">
        <v>21.99</v>
      </c>
      <c r="BK33" s="177" t="n">
        <v>23.73</v>
      </c>
      <c r="BL33" s="177" t="n">
        <v>980.17</v>
      </c>
      <c r="BM33" s="177" t="n">
        <v>50.11</v>
      </c>
      <c r="BN33" s="178" t="n">
        <v>0.9319</v>
      </c>
      <c r="BO33" s="177" t="n">
        <v>95.11</v>
      </c>
      <c r="BP33" s="177" t="n">
        <v>86.71</v>
      </c>
      <c r="BQ33" s="145" t="n">
        <v>12842</v>
      </c>
      <c r="BR33" s="145" t="n">
        <v>12715</v>
      </c>
      <c r="BS33" s="116" t="n">
        <f aca="false">BR33-BQ33</f>
        <v>-127</v>
      </c>
      <c r="BT33" s="145" t="n">
        <f aca="false">BF33+BG33</f>
        <v>0</v>
      </c>
      <c r="BU33" s="147" t="n">
        <v>0</v>
      </c>
      <c r="BV33" s="147" t="n">
        <v>0</v>
      </c>
      <c r="BX33" s="147" t="n">
        <v>24</v>
      </c>
      <c r="BY33" s="147" t="n">
        <v>3.08</v>
      </c>
    </row>
    <row r="34" customFormat="false" ht="12.75" hidden="false" customHeight="true" outlineLevel="0" collapsed="false">
      <c r="A34" s="226" t="s">
        <v>112</v>
      </c>
      <c r="B34" s="85" t="n">
        <v>42911</v>
      </c>
      <c r="C34" s="86" t="n">
        <v>97.03</v>
      </c>
      <c r="D34" s="214" t="n">
        <v>0.5621</v>
      </c>
      <c r="E34" s="88" t="n">
        <v>106</v>
      </c>
      <c r="F34" s="88" t="n">
        <v>86</v>
      </c>
      <c r="G34" s="89" t="n">
        <v>24</v>
      </c>
      <c r="H34" s="89" t="n">
        <v>0</v>
      </c>
      <c r="I34" s="89" t="n">
        <v>24</v>
      </c>
      <c r="J34" s="89" t="n">
        <v>0</v>
      </c>
      <c r="K34" s="90" t="n">
        <v>0</v>
      </c>
      <c r="L34" s="90" t="n">
        <v>0</v>
      </c>
      <c r="M34" s="90" t="n">
        <v>0</v>
      </c>
      <c r="N34" s="90" t="n">
        <v>0</v>
      </c>
      <c r="O34" s="90" t="n">
        <v>0</v>
      </c>
      <c r="P34" s="90" t="n">
        <v>0</v>
      </c>
      <c r="Q34" s="90" t="n">
        <v>3430</v>
      </c>
      <c r="R34" s="91" t="n">
        <v>2885</v>
      </c>
      <c r="S34" s="91" t="n">
        <v>2885</v>
      </c>
      <c r="T34" s="92" t="n">
        <v>2817</v>
      </c>
      <c r="U34" s="92" t="n">
        <v>2916</v>
      </c>
      <c r="V34" s="89" t="n">
        <v>40</v>
      </c>
      <c r="W34" s="89" t="n">
        <v>0</v>
      </c>
      <c r="X34" s="89" t="n">
        <v>41</v>
      </c>
      <c r="Y34" s="89" t="n">
        <v>0</v>
      </c>
      <c r="Z34" s="89" t="n">
        <v>60</v>
      </c>
      <c r="AA34" s="88" t="n">
        <v>0</v>
      </c>
      <c r="AB34" s="93" t="n">
        <f aca="false">U34-T34+AX34</f>
        <v>99</v>
      </c>
      <c r="AC34" s="94" t="n">
        <f aca="false">T34-S34</f>
        <v>-68</v>
      </c>
      <c r="AD34" s="88" t="n">
        <v>125</v>
      </c>
      <c r="AE34" s="95" t="n">
        <f aca="false">IF(AD34&gt;0, U34/(AD34*24),"no data")</f>
        <v>0.972</v>
      </c>
      <c r="AF34" s="96" t="n">
        <f aca="false">IF(Q34&gt;0,Q34/24,"no data")</f>
        <v>142.916666666667</v>
      </c>
      <c r="AG34" s="95" t="n">
        <f aca="false">IF(T34&gt;0,(T34/Q34),"no data")</f>
        <v>0.821282798833819</v>
      </c>
      <c r="AH34" s="97" t="n">
        <f aca="false">(1440-((V34*W34)+(X34*Y34)+(Z34*AA34))/(V34+X34+Z34))/1440</f>
        <v>1</v>
      </c>
      <c r="AI34" s="98" t="n">
        <f aca="false">IF(T34&gt;0,(1440-((W34*V34+AR34*AS34)+(Y34*X34+AT34*AU34)+(Z34*AA34+AV34*AW34))/(V34+X34+Z34))/1440,"no data")</f>
        <v>0.865248226950355</v>
      </c>
      <c r="AJ34" s="110" t="n">
        <v>8</v>
      </c>
      <c r="AK34" s="101" t="n">
        <v>143.96</v>
      </c>
      <c r="AL34" s="101" t="n">
        <f aca="false">AJ34*AK34</f>
        <v>1151.68</v>
      </c>
      <c r="AM34" s="110" t="n">
        <v>24.741</v>
      </c>
      <c r="AN34" s="88" t="n">
        <v>945</v>
      </c>
      <c r="AO34" s="103" t="n">
        <f aca="false">AM34*AN34</f>
        <v>23380.245</v>
      </c>
      <c r="AP34" s="104" t="n">
        <f aca="false">IF(T34&gt;0,((((AJ34*AK34)+(AM34*AN34))/(T34*1000))*1000000),"no data")</f>
        <v>8708.52857649982</v>
      </c>
      <c r="AQ34" s="101" t="n">
        <f aca="false">R34/24</f>
        <v>120.208333333333</v>
      </c>
      <c r="AR34" s="88" t="n">
        <v>0</v>
      </c>
      <c r="AS34" s="106" t="n">
        <v>0</v>
      </c>
      <c r="AT34" s="106" t="n">
        <v>0</v>
      </c>
      <c r="AU34" s="88" t="n">
        <v>0</v>
      </c>
      <c r="AV34" s="106" t="n">
        <v>19</v>
      </c>
      <c r="AW34" s="88" t="n">
        <v>1440</v>
      </c>
      <c r="AX34" s="88" t="n">
        <v>0</v>
      </c>
      <c r="AZ34" s="107" t="n">
        <v>959</v>
      </c>
      <c r="BA34" s="107" t="n">
        <v>975</v>
      </c>
      <c r="BB34" s="107" t="n">
        <v>982</v>
      </c>
      <c r="BC34" s="107" t="n">
        <f aca="false">BA34-AZ34</f>
        <v>16</v>
      </c>
      <c r="BD34" s="107" t="n">
        <f aca="false">AP34</f>
        <v>8708.52857649982</v>
      </c>
      <c r="BE34" s="232" t="n">
        <f aca="false">BB34/24</f>
        <v>40.9166666666667</v>
      </c>
      <c r="BF34" s="109" t="n">
        <v>0</v>
      </c>
      <c r="BG34" s="110" t="n">
        <v>0</v>
      </c>
      <c r="BH34" s="111" t="n">
        <v>28.41</v>
      </c>
      <c r="BI34" s="112" t="n">
        <v>26.21</v>
      </c>
      <c r="BJ34" s="111" t="n">
        <v>21.87</v>
      </c>
      <c r="BK34" s="111" t="n">
        <v>23.5</v>
      </c>
      <c r="BL34" s="112" t="n">
        <v>979.54</v>
      </c>
      <c r="BM34" s="111" t="n">
        <v>50.05</v>
      </c>
      <c r="BN34" s="113" t="n">
        <v>0.9314</v>
      </c>
      <c r="BO34" s="112" t="n">
        <v>94.65</v>
      </c>
      <c r="BP34" s="111" t="n">
        <v>86.63</v>
      </c>
      <c r="BQ34" s="107" t="n">
        <v>12840</v>
      </c>
      <c r="BR34" s="107" t="n">
        <v>12738</v>
      </c>
      <c r="BS34" s="116" t="n">
        <f aca="false">BR34-BQ34</f>
        <v>-102</v>
      </c>
      <c r="BT34" s="107" t="n">
        <f aca="false">BF34+BG34</f>
        <v>0</v>
      </c>
      <c r="BU34" s="108" t="n">
        <v>0</v>
      </c>
      <c r="BV34" s="108" t="n">
        <v>0</v>
      </c>
      <c r="BX34" s="108" t="n">
        <v>24</v>
      </c>
      <c r="BY34" s="108" t="n">
        <v>0</v>
      </c>
    </row>
    <row r="35" customFormat="false" ht="15" hidden="false" customHeight="false" outlineLevel="0" collapsed="false">
      <c r="A35" s="226"/>
      <c r="B35" s="85" t="n">
        <v>42912</v>
      </c>
      <c r="C35" s="86" t="n">
        <v>98.89</v>
      </c>
      <c r="D35" s="214" t="n">
        <v>0.5574</v>
      </c>
      <c r="E35" s="88" t="n">
        <v>109</v>
      </c>
      <c r="F35" s="88" t="n">
        <v>90</v>
      </c>
      <c r="G35" s="89" t="n">
        <v>24</v>
      </c>
      <c r="H35" s="89" t="n">
        <v>0</v>
      </c>
      <c r="I35" s="89" t="n">
        <v>24</v>
      </c>
      <c r="J35" s="89" t="n">
        <v>0</v>
      </c>
      <c r="K35" s="90" t="n">
        <v>0</v>
      </c>
      <c r="L35" s="90" t="n">
        <v>0</v>
      </c>
      <c r="M35" s="90" t="n">
        <v>0</v>
      </c>
      <c r="N35" s="90" t="n">
        <v>0</v>
      </c>
      <c r="O35" s="90" t="n">
        <v>12</v>
      </c>
      <c r="P35" s="90" t="n">
        <v>0</v>
      </c>
      <c r="Q35" s="90" t="n">
        <v>3405</v>
      </c>
      <c r="R35" s="91" t="n">
        <v>3071</v>
      </c>
      <c r="S35" s="91" t="n">
        <v>3071</v>
      </c>
      <c r="T35" s="92" t="n">
        <v>2998</v>
      </c>
      <c r="U35" s="92" t="n">
        <v>3106</v>
      </c>
      <c r="V35" s="89" t="n">
        <v>40</v>
      </c>
      <c r="W35" s="89" t="n">
        <v>0</v>
      </c>
      <c r="X35" s="89" t="n">
        <v>40</v>
      </c>
      <c r="Y35" s="89" t="n">
        <v>0</v>
      </c>
      <c r="Z35" s="89" t="n">
        <v>60</v>
      </c>
      <c r="AA35" s="88" t="n">
        <v>0</v>
      </c>
      <c r="AB35" s="93" t="n">
        <f aca="false">U35-T35+AX35</f>
        <v>108</v>
      </c>
      <c r="AC35" s="94" t="n">
        <f aca="false">T35-S35</f>
        <v>-73</v>
      </c>
      <c r="AD35" s="88" t="n">
        <v>140</v>
      </c>
      <c r="AE35" s="95" t="n">
        <f aca="false">IF(AD35&gt;0, U35/(AD35*24),"no data")</f>
        <v>0.924404761904762</v>
      </c>
      <c r="AF35" s="96" t="n">
        <f aca="false">IF(Q35&gt;0,Q35/24,"no data")</f>
        <v>141.875</v>
      </c>
      <c r="AG35" s="95" t="n">
        <f aca="false">IF(T35&gt;0,(T35/Q35),"no data")</f>
        <v>0.880469897209985</v>
      </c>
      <c r="AH35" s="97" t="n">
        <f aca="false">(1440-((V35*W35)+(X35*Y35)+(Z35*AA35))/(V35+X35+Z35))/1440</f>
        <v>1</v>
      </c>
      <c r="AI35" s="98" t="n">
        <f aca="false">IF(T35&gt;0,(1440-((W35*V35+AR35*AS35)+(Y35*X35+AT35*AU35)+(Z35*AA35+AV35*AW35))/(V35+X35+Z35))/1440,"no data")</f>
        <v>0.932142857142857</v>
      </c>
      <c r="AJ35" s="110" t="n">
        <v>8.152</v>
      </c>
      <c r="AK35" s="101" t="n">
        <v>143.8</v>
      </c>
      <c r="AL35" s="101" t="n">
        <f aca="false">AJ35*AK35</f>
        <v>1172.2576</v>
      </c>
      <c r="AM35" s="110" t="n">
        <v>26.83</v>
      </c>
      <c r="AN35" s="88" t="n">
        <v>943.55132</v>
      </c>
      <c r="AO35" s="103" t="n">
        <f aca="false">AM35*AN35</f>
        <v>25315.4819156</v>
      </c>
      <c r="AP35" s="104" t="n">
        <f aca="false">IF(T35&gt;0,((((AJ35*AK35)+(AM35*AN35))/(T35*1000))*1000000),"no data")</f>
        <v>8835.13659626418</v>
      </c>
      <c r="AQ35" s="101" t="n">
        <f aca="false">R35/24</f>
        <v>127.958333333333</v>
      </c>
      <c r="AR35" s="88" t="n">
        <v>0</v>
      </c>
      <c r="AS35" s="106" t="n">
        <v>0</v>
      </c>
      <c r="AT35" s="106" t="n">
        <v>0</v>
      </c>
      <c r="AU35" s="88" t="n">
        <v>0</v>
      </c>
      <c r="AV35" s="106" t="n">
        <v>19</v>
      </c>
      <c r="AW35" s="88" t="n">
        <v>720</v>
      </c>
      <c r="AX35" s="88" t="n">
        <v>0</v>
      </c>
      <c r="AZ35" s="107" t="n">
        <v>953</v>
      </c>
      <c r="BA35" s="107" t="n">
        <v>970</v>
      </c>
      <c r="BB35" s="107" t="n">
        <v>1183</v>
      </c>
      <c r="BC35" s="107" t="n">
        <f aca="false">BA35-AZ35</f>
        <v>17</v>
      </c>
      <c r="BD35" s="107" t="n">
        <f aca="false">AP35</f>
        <v>8835.13659626418</v>
      </c>
      <c r="BE35" s="232" t="n">
        <f aca="false">BB35/24</f>
        <v>49.2916666666667</v>
      </c>
      <c r="BF35" s="109" t="n">
        <v>1.2</v>
      </c>
      <c r="BG35" s="110" t="n">
        <v>1.196</v>
      </c>
      <c r="BH35" s="111" t="n">
        <v>28.19</v>
      </c>
      <c r="BI35" s="111" t="n">
        <v>26.09</v>
      </c>
      <c r="BJ35" s="112" t="n">
        <v>21.8</v>
      </c>
      <c r="BK35" s="111" t="n">
        <v>23.76</v>
      </c>
      <c r="BL35" s="112" t="n">
        <v>980.25</v>
      </c>
      <c r="BM35" s="111" t="n">
        <v>50.09</v>
      </c>
      <c r="BN35" s="113" t="n">
        <v>0.9308</v>
      </c>
      <c r="BO35" s="107" t="n">
        <v>94.67</v>
      </c>
      <c r="BP35" s="111" t="n">
        <v>86.68</v>
      </c>
      <c r="BQ35" s="107" t="n">
        <v>12894</v>
      </c>
      <c r="BR35" s="107" t="n">
        <v>12798</v>
      </c>
      <c r="BS35" s="116" t="n">
        <f aca="false">BR35-BQ35</f>
        <v>-96</v>
      </c>
      <c r="BT35" s="107" t="n">
        <f aca="false">BF35+BG35</f>
        <v>2.396</v>
      </c>
      <c r="BU35" s="108" t="n">
        <v>13</v>
      </c>
      <c r="BV35" s="108" t="n">
        <v>13</v>
      </c>
      <c r="BX35" s="108" t="n">
        <v>24</v>
      </c>
      <c r="BY35" s="108" t="n">
        <v>5.766</v>
      </c>
    </row>
    <row r="36" customFormat="false" ht="15" hidden="false" customHeight="false" outlineLevel="0" collapsed="false">
      <c r="A36" s="226"/>
      <c r="B36" s="85" t="n">
        <v>42913</v>
      </c>
      <c r="C36" s="86" t="n">
        <v>95.43</v>
      </c>
      <c r="D36" s="214" t="n">
        <v>0.6094</v>
      </c>
      <c r="E36" s="88" t="n">
        <v>100</v>
      </c>
      <c r="F36" s="88" t="n">
        <v>90</v>
      </c>
      <c r="G36" s="89" t="n">
        <v>24</v>
      </c>
      <c r="H36" s="89" t="n">
        <v>0</v>
      </c>
      <c r="I36" s="89" t="n">
        <v>24</v>
      </c>
      <c r="J36" s="89" t="n">
        <v>0</v>
      </c>
      <c r="K36" s="90" t="n">
        <v>0</v>
      </c>
      <c r="L36" s="90" t="n">
        <v>0</v>
      </c>
      <c r="M36" s="90" t="n">
        <v>0</v>
      </c>
      <c r="N36" s="90" t="n">
        <v>0</v>
      </c>
      <c r="O36" s="90" t="n">
        <v>12</v>
      </c>
      <c r="P36" s="90" t="n">
        <v>0</v>
      </c>
      <c r="Q36" s="90" t="n">
        <v>3442</v>
      </c>
      <c r="R36" s="91" t="n">
        <v>3103</v>
      </c>
      <c r="S36" s="91" t="n">
        <v>3103</v>
      </c>
      <c r="T36" s="92" t="n">
        <v>3030</v>
      </c>
      <c r="U36" s="92" t="n">
        <v>3137</v>
      </c>
      <c r="V36" s="89" t="n">
        <v>40</v>
      </c>
      <c r="W36" s="89" t="n">
        <v>0</v>
      </c>
      <c r="X36" s="89" t="n">
        <v>41</v>
      </c>
      <c r="Y36" s="89" t="n">
        <v>0</v>
      </c>
      <c r="Z36" s="89" t="n">
        <v>60</v>
      </c>
      <c r="AA36" s="88" t="n">
        <v>0</v>
      </c>
      <c r="AB36" s="93" t="n">
        <f aca="false">U36-T36+AX36</f>
        <v>107</v>
      </c>
      <c r="AC36" s="94" t="n">
        <f aca="false">T36-S36</f>
        <v>-73</v>
      </c>
      <c r="AD36" s="88" t="n">
        <v>138</v>
      </c>
      <c r="AE36" s="95" t="n">
        <f aca="false">IF(AD36&gt;0, U36/(AD36*24),"no data")</f>
        <v>0.947161835748792</v>
      </c>
      <c r="AF36" s="96" t="n">
        <f aca="false">IF(Q36&gt;0,Q36/24,"no data")</f>
        <v>143.416666666667</v>
      </c>
      <c r="AG36" s="95" t="n">
        <f aca="false">IF(T36&gt;0,(T36/Q36),"no data")</f>
        <v>0.880302149912841</v>
      </c>
      <c r="AH36" s="97" t="n">
        <f aca="false">(1440-((V36*W36)+(X36*Y36)+(Z36*AA36))/(V36+X36+Z36))/1440</f>
        <v>1</v>
      </c>
      <c r="AI36" s="98" t="n">
        <f aca="false">IF(T36&gt;0,(1440-((W36*V36+AR36*AS36)+(Y36*X36+AT36*AU36)+(Z36*AA36+AV36*AW36))/(V36+X36+Z36))/1440,"no data")</f>
        <v>0.939716312056738</v>
      </c>
      <c r="AJ36" s="110" t="n">
        <v>8.009</v>
      </c>
      <c r="AK36" s="101" t="n">
        <v>140.82</v>
      </c>
      <c r="AL36" s="101" t="n">
        <f aca="false">AJ36*AK36</f>
        <v>1127.82738</v>
      </c>
      <c r="AM36" s="110" t="n">
        <v>27.159</v>
      </c>
      <c r="AN36" s="88" t="n">
        <v>944</v>
      </c>
      <c r="AO36" s="103" t="n">
        <f aca="false">AM36*AN36</f>
        <v>25638.096</v>
      </c>
      <c r="AP36" s="104" t="n">
        <f aca="false">IF(T36&gt;0,((((AJ36*AK36)+(AM36*AN36))/(T36*1000))*1000000),"no data")</f>
        <v>8833.63807920792</v>
      </c>
      <c r="AQ36" s="101" t="n">
        <f aca="false">R36/24</f>
        <v>129.291666666667</v>
      </c>
      <c r="AR36" s="88" t="n">
        <v>0</v>
      </c>
      <c r="AS36" s="106" t="n">
        <v>0</v>
      </c>
      <c r="AT36" s="106" t="n">
        <v>0</v>
      </c>
      <c r="AU36" s="88" t="n">
        <v>0</v>
      </c>
      <c r="AV36" s="106" t="n">
        <v>17</v>
      </c>
      <c r="AW36" s="88" t="n">
        <v>720</v>
      </c>
      <c r="AX36" s="88" t="n">
        <v>0</v>
      </c>
      <c r="AZ36" s="107" t="n">
        <v>960</v>
      </c>
      <c r="BA36" s="107" t="n">
        <v>975</v>
      </c>
      <c r="BB36" s="107" t="n">
        <v>1202</v>
      </c>
      <c r="BC36" s="107" t="n">
        <f aca="false">BA36-AZ36</f>
        <v>15</v>
      </c>
      <c r="BD36" s="107" t="n">
        <f aca="false">AP36</f>
        <v>8833.63807920792</v>
      </c>
      <c r="BE36" s="232" t="n">
        <f aca="false">BB36/24</f>
        <v>50.0833333333333</v>
      </c>
      <c r="BF36" s="109" t="n">
        <v>1.32</v>
      </c>
      <c r="BG36" s="110" t="n">
        <v>1.238</v>
      </c>
      <c r="BH36" s="111" t="n">
        <v>28.57</v>
      </c>
      <c r="BI36" s="112" t="n">
        <v>26.28</v>
      </c>
      <c r="BJ36" s="111" t="n">
        <v>21.92</v>
      </c>
      <c r="BK36" s="111" t="n">
        <v>23.71</v>
      </c>
      <c r="BL36" s="112" t="n">
        <v>980.25</v>
      </c>
      <c r="BM36" s="111" t="n">
        <v>50.15</v>
      </c>
      <c r="BN36" s="113" t="n">
        <v>0.9328</v>
      </c>
      <c r="BO36" s="112" t="n">
        <v>95.38</v>
      </c>
      <c r="BP36" s="111" t="n">
        <v>86.85</v>
      </c>
      <c r="BQ36" s="107" t="n">
        <v>12855</v>
      </c>
      <c r="BR36" s="107" t="n">
        <v>12773</v>
      </c>
      <c r="BS36" s="116" t="n">
        <f aca="false">BR36-BQ36</f>
        <v>-82</v>
      </c>
      <c r="BT36" s="107" t="n">
        <f aca="false">BF36+BG36</f>
        <v>2.558</v>
      </c>
      <c r="BU36" s="108" t="n">
        <v>24</v>
      </c>
      <c r="BV36" s="108" t="n">
        <v>24</v>
      </c>
      <c r="BX36" s="108" t="n">
        <v>24</v>
      </c>
      <c r="BY36" s="108" t="n">
        <v>0</v>
      </c>
    </row>
    <row r="37" customFormat="false" ht="15" hidden="false" customHeight="false" outlineLevel="0" collapsed="false">
      <c r="A37" s="226"/>
      <c r="B37" s="85" t="n">
        <v>42914</v>
      </c>
      <c r="C37" s="86" t="n">
        <v>84.5</v>
      </c>
      <c r="D37" s="214" t="n">
        <v>0.789</v>
      </c>
      <c r="E37" s="88" t="n">
        <v>92</v>
      </c>
      <c r="F37" s="88" t="n">
        <v>78</v>
      </c>
      <c r="G37" s="89" t="n">
        <v>23</v>
      </c>
      <c r="H37" s="89" t="n">
        <v>39</v>
      </c>
      <c r="I37" s="89" t="n">
        <v>24</v>
      </c>
      <c r="J37" s="89" t="n">
        <v>0</v>
      </c>
      <c r="K37" s="90" t="n">
        <v>0</v>
      </c>
      <c r="L37" s="90" t="n">
        <v>0</v>
      </c>
      <c r="M37" s="90" t="n">
        <v>0</v>
      </c>
      <c r="N37" s="90" t="n">
        <v>0</v>
      </c>
      <c r="O37" s="90" t="n">
        <v>11</v>
      </c>
      <c r="P37" s="90" t="n">
        <v>3</v>
      </c>
      <c r="Q37" s="90" t="n">
        <v>3555</v>
      </c>
      <c r="R37" s="91" t="n">
        <v>3163</v>
      </c>
      <c r="S37" s="91" t="n">
        <v>3119</v>
      </c>
      <c r="T37" s="92" t="n">
        <v>3091</v>
      </c>
      <c r="U37" s="92" t="n">
        <v>3197</v>
      </c>
      <c r="V37" s="89" t="n">
        <v>42</v>
      </c>
      <c r="W37" s="89" t="n">
        <v>0</v>
      </c>
      <c r="X37" s="89" t="n">
        <v>41</v>
      </c>
      <c r="Y37" s="89" t="n">
        <v>0</v>
      </c>
      <c r="Z37" s="89" t="n">
        <v>60</v>
      </c>
      <c r="AA37" s="88" t="n">
        <v>0</v>
      </c>
      <c r="AB37" s="93" t="n">
        <f aca="false">U37-T37+AX37</f>
        <v>106</v>
      </c>
      <c r="AC37" s="94" t="n">
        <f aca="false">T37-S37</f>
        <v>-28</v>
      </c>
      <c r="AD37" s="88" t="n">
        <v>142</v>
      </c>
      <c r="AE37" s="95" t="n">
        <f aca="false">IF(AD37&gt;0, U37/(AD37*24),"no data")</f>
        <v>0.938086854460094</v>
      </c>
      <c r="AF37" s="96" t="n">
        <f aca="false">IF(Q37&gt;0,Q37/24,"no data")</f>
        <v>148.125</v>
      </c>
      <c r="AG37" s="95" t="n">
        <f aca="false">IF(T37&gt;0,(T37/Q37),"no data")</f>
        <v>0.869479606188467</v>
      </c>
      <c r="AH37" s="97" t="n">
        <f aca="false">(1440-((V37*W37)+(X37*Y37)+(Z37*AA37))/(V37+X37+Z37))/1440</f>
        <v>1</v>
      </c>
      <c r="AI37" s="98" t="n">
        <f aca="false">IF(T37&gt;0,(1440-((W37*V37+AR37*AS37)+(Y37*X37+AT37*AU37)+(Z37*AA37+AV37*AW37))/(V37+X37+Z37))/1440,"no data")</f>
        <v>0.934629953379953</v>
      </c>
      <c r="AJ37" s="110" t="n">
        <v>7.956</v>
      </c>
      <c r="AK37" s="101" t="n">
        <v>138.53</v>
      </c>
      <c r="AL37" s="101" t="n">
        <f aca="false">AJ37*AK37</f>
        <v>1102.14468</v>
      </c>
      <c r="AM37" s="239" t="n">
        <v>27.631</v>
      </c>
      <c r="AN37" s="88" t="n">
        <v>944</v>
      </c>
      <c r="AO37" s="103" t="n">
        <f aca="false">AM37*AN37</f>
        <v>26083.664</v>
      </c>
      <c r="AP37" s="104" t="n">
        <f aca="false">IF(T37&gt;0,((((AJ37*AK37)+(AM37*AN37))/(T37*1000))*1000000),"no data")</f>
        <v>8795.1500097056</v>
      </c>
      <c r="AQ37" s="101" t="n">
        <f aca="false">R37/24</f>
        <v>131.791666666667</v>
      </c>
      <c r="AR37" s="88" t="n">
        <v>12</v>
      </c>
      <c r="AS37" s="106" t="n">
        <v>21</v>
      </c>
      <c r="AT37" s="106" t="n">
        <v>0</v>
      </c>
      <c r="AU37" s="88" t="n">
        <v>0</v>
      </c>
      <c r="AV37" s="106" t="n">
        <v>17</v>
      </c>
      <c r="AW37" s="88" t="n">
        <v>777</v>
      </c>
      <c r="AX37" s="88" t="n">
        <v>0</v>
      </c>
      <c r="AZ37" s="107" t="n">
        <v>997</v>
      </c>
      <c r="BA37" s="107" t="n">
        <v>1001</v>
      </c>
      <c r="BB37" s="107" t="n">
        <v>1199</v>
      </c>
      <c r="BC37" s="107" t="n">
        <f aca="false">BA37-AZ37</f>
        <v>4</v>
      </c>
      <c r="BD37" s="107" t="n">
        <f aca="false">AP37</f>
        <v>8795.1500097056</v>
      </c>
      <c r="BE37" s="232" t="n">
        <f aca="false">BB37/24</f>
        <v>49.9583333333333</v>
      </c>
      <c r="BF37" s="109" t="n">
        <v>1.131</v>
      </c>
      <c r="BG37" s="110" t="n">
        <v>1.171</v>
      </c>
      <c r="BH37" s="111" t="n">
        <v>28.25</v>
      </c>
      <c r="BI37" s="112" t="n">
        <v>26.98</v>
      </c>
      <c r="BJ37" s="111" t="n">
        <v>22.38</v>
      </c>
      <c r="BK37" s="111" t="n">
        <v>23.9</v>
      </c>
      <c r="BL37" s="112" t="n">
        <v>983.71</v>
      </c>
      <c r="BM37" s="111" t="n">
        <v>50.15</v>
      </c>
      <c r="BN37" s="122" t="n">
        <v>0.9326</v>
      </c>
      <c r="BO37" s="111" t="n">
        <v>96.29</v>
      </c>
      <c r="BP37" s="111" t="n">
        <v>87.09</v>
      </c>
      <c r="BQ37" s="107" t="n">
        <v>12750</v>
      </c>
      <c r="BR37" s="107" t="n">
        <v>12678</v>
      </c>
      <c r="BS37" s="116" t="n">
        <f aca="false">BR37-BQ37</f>
        <v>-72</v>
      </c>
      <c r="BT37" s="107" t="n">
        <f aca="false">BF37+BG37</f>
        <v>2.302</v>
      </c>
      <c r="BU37" s="108" t="n">
        <v>23.25</v>
      </c>
      <c r="BV37" s="108" t="n">
        <v>24</v>
      </c>
      <c r="BX37" s="108" t="n">
        <v>24</v>
      </c>
      <c r="BY37" s="108" t="n">
        <v>0</v>
      </c>
    </row>
    <row r="38" customFormat="false" ht="15" hidden="false" customHeight="false" outlineLevel="0" collapsed="false">
      <c r="A38" s="226"/>
      <c r="B38" s="85" t="n">
        <v>42915</v>
      </c>
      <c r="C38" s="86" t="n">
        <v>87</v>
      </c>
      <c r="D38" s="214" t="n">
        <v>0.74</v>
      </c>
      <c r="E38" s="88" t="n">
        <v>95</v>
      </c>
      <c r="F38" s="88" t="n">
        <v>80</v>
      </c>
      <c r="G38" s="89" t="n">
        <v>24</v>
      </c>
      <c r="H38" s="89" t="n">
        <v>0</v>
      </c>
      <c r="I38" s="89" t="n">
        <v>24</v>
      </c>
      <c r="J38" s="89" t="n">
        <v>0</v>
      </c>
      <c r="K38" s="90" t="n">
        <v>0</v>
      </c>
      <c r="L38" s="90" t="n">
        <v>0</v>
      </c>
      <c r="M38" s="90" t="n">
        <v>0</v>
      </c>
      <c r="N38" s="90" t="n">
        <v>0</v>
      </c>
      <c r="O38" s="90" t="n">
        <v>12</v>
      </c>
      <c r="P38" s="90" t="n">
        <v>0</v>
      </c>
      <c r="Q38" s="90" t="n">
        <v>3530</v>
      </c>
      <c r="R38" s="91" t="n">
        <v>3141</v>
      </c>
      <c r="S38" s="91" t="n">
        <v>3141</v>
      </c>
      <c r="T38" s="92" t="n">
        <v>3080</v>
      </c>
      <c r="U38" s="92" t="n">
        <v>3186</v>
      </c>
      <c r="V38" s="89" t="n">
        <v>41</v>
      </c>
      <c r="W38" s="89" t="n">
        <v>0</v>
      </c>
      <c r="X38" s="89" t="n">
        <v>41</v>
      </c>
      <c r="Y38" s="89" t="n">
        <v>0</v>
      </c>
      <c r="Z38" s="89" t="n">
        <v>60</v>
      </c>
      <c r="AA38" s="88" t="n">
        <v>0</v>
      </c>
      <c r="AB38" s="93" t="n">
        <f aca="false">U38-T38+AX38</f>
        <v>106</v>
      </c>
      <c r="AC38" s="94" t="n">
        <f aca="false">T38-S38</f>
        <v>-61</v>
      </c>
      <c r="AD38" s="88" t="n">
        <v>140</v>
      </c>
      <c r="AE38" s="95" t="n">
        <f aca="false">IF(AD38&gt;0, U38/(AD38*24),"no data")</f>
        <v>0.948214285714286</v>
      </c>
      <c r="AF38" s="96" t="n">
        <f aca="false">IF(Q38&gt;0,Q38/24,"no data")</f>
        <v>147.083333333333</v>
      </c>
      <c r="AG38" s="95" t="n">
        <f aca="false">IF(T38&gt;0,(T38/Q38),"no data")</f>
        <v>0.872521246458923</v>
      </c>
      <c r="AH38" s="97" t="n">
        <f aca="false">(1440-((V38*W38)+(X38*Y38)+(Z38*AA38))/(V38+X38+Z38))/1440</f>
        <v>1</v>
      </c>
      <c r="AI38" s="98" t="n">
        <f aca="false">IF(T38&gt;0,(1440-((W38*V38+AR38*AS38)+(Y38*X38+AT38*AU38)+(Z38*AA38+AV38*AW38))/(V38+X38+Z38))/1440,"no data")</f>
        <v>0.940140845070423</v>
      </c>
      <c r="AJ38" s="110" t="n">
        <v>8.006</v>
      </c>
      <c r="AK38" s="101" t="n">
        <v>140.04</v>
      </c>
      <c r="AL38" s="101" t="n">
        <f aca="false">AJ38*AK38</f>
        <v>1121.16024</v>
      </c>
      <c r="AM38" s="110" t="n">
        <v>27.519</v>
      </c>
      <c r="AN38" s="88" t="n">
        <v>942</v>
      </c>
      <c r="AO38" s="103" t="n">
        <f aca="false">AM38*AN38</f>
        <v>25922.898</v>
      </c>
      <c r="AP38" s="104" t="n">
        <f aca="false">IF(T38&gt;0,((((AJ38*AK38)+(AM38*AN38))/(T38*1000))*1000000),"no data")</f>
        <v>8780.53838961039</v>
      </c>
      <c r="AQ38" s="101" t="n">
        <f aca="false">R38/24</f>
        <v>130.875</v>
      </c>
      <c r="AR38" s="88" t="n">
        <v>0</v>
      </c>
      <c r="AS38" s="106" t="n">
        <v>0</v>
      </c>
      <c r="AT38" s="106" t="n">
        <v>0</v>
      </c>
      <c r="AU38" s="88" t="n">
        <v>0</v>
      </c>
      <c r="AV38" s="106" t="n">
        <v>17</v>
      </c>
      <c r="AW38" s="88" t="n">
        <v>720</v>
      </c>
      <c r="AX38" s="88" t="n">
        <v>0</v>
      </c>
      <c r="AZ38" s="107" t="n">
        <v>994</v>
      </c>
      <c r="BA38" s="107" t="n">
        <v>994</v>
      </c>
      <c r="BB38" s="107" t="n">
        <v>1198</v>
      </c>
      <c r="BC38" s="107" t="n">
        <f aca="false">BA38-AZ38</f>
        <v>0</v>
      </c>
      <c r="BD38" s="107" t="n">
        <f aca="false">AP38</f>
        <v>8780.53838961039</v>
      </c>
      <c r="BE38" s="232" t="n">
        <f aca="false">BB38/24</f>
        <v>49.9166666666667</v>
      </c>
      <c r="BF38" s="109" t="n">
        <v>1.177</v>
      </c>
      <c r="BG38" s="110" t="n">
        <v>1.152</v>
      </c>
      <c r="BH38" s="111" t="n">
        <v>29.5</v>
      </c>
      <c r="BI38" s="112" t="n">
        <v>26.99</v>
      </c>
      <c r="BJ38" s="112" t="n">
        <v>22.2</v>
      </c>
      <c r="BK38" s="112" t="n">
        <v>23.8</v>
      </c>
      <c r="BL38" s="112" t="n">
        <v>982.8</v>
      </c>
      <c r="BM38" s="111" t="n">
        <v>50.16</v>
      </c>
      <c r="BN38" s="113" t="n">
        <v>0.9323</v>
      </c>
      <c r="BO38" s="108" t="n">
        <v>96.4</v>
      </c>
      <c r="BP38" s="108" t="n">
        <v>87.1</v>
      </c>
      <c r="BQ38" s="107" t="n">
        <v>12764</v>
      </c>
      <c r="BR38" s="107" t="n">
        <v>12696</v>
      </c>
      <c r="BS38" s="116" t="n">
        <f aca="false">BR38-BQ38</f>
        <v>-68</v>
      </c>
      <c r="BT38" s="107" t="n">
        <f aca="false">BF38+BG38</f>
        <v>2.329</v>
      </c>
      <c r="BU38" s="108" t="n">
        <v>23</v>
      </c>
      <c r="BV38" s="108" t="n">
        <v>23</v>
      </c>
      <c r="BX38" s="108" t="n">
        <v>24</v>
      </c>
      <c r="BY38" s="108" t="n">
        <v>0</v>
      </c>
    </row>
    <row r="39" customFormat="false" ht="15" hidden="false" customHeight="false" outlineLevel="0" collapsed="false">
      <c r="A39" s="226"/>
      <c r="B39" s="85" t="n">
        <v>42916</v>
      </c>
      <c r="C39" s="86" t="n">
        <v>87</v>
      </c>
      <c r="D39" s="214" t="n">
        <v>0.74</v>
      </c>
      <c r="E39" s="88" t="n">
        <v>93</v>
      </c>
      <c r="F39" s="88" t="n">
        <v>80</v>
      </c>
      <c r="G39" s="89" t="n">
        <v>24</v>
      </c>
      <c r="H39" s="89" t="n">
        <v>0</v>
      </c>
      <c r="I39" s="89" t="n">
        <v>24</v>
      </c>
      <c r="J39" s="89" t="n">
        <v>0</v>
      </c>
      <c r="K39" s="90" t="n">
        <v>0</v>
      </c>
      <c r="L39" s="90" t="n">
        <v>0</v>
      </c>
      <c r="M39" s="90" t="n">
        <v>0</v>
      </c>
      <c r="N39" s="90" t="n">
        <v>0</v>
      </c>
      <c r="O39" s="90" t="n">
        <v>0</v>
      </c>
      <c r="P39" s="90" t="n">
        <v>0</v>
      </c>
      <c r="Q39" s="90" t="n">
        <v>3526</v>
      </c>
      <c r="R39" s="91" t="n">
        <v>2949</v>
      </c>
      <c r="S39" s="91" t="n">
        <v>2949</v>
      </c>
      <c r="T39" s="92" t="n">
        <v>2877</v>
      </c>
      <c r="U39" s="92" t="n">
        <v>2974</v>
      </c>
      <c r="V39" s="89" t="n">
        <v>41</v>
      </c>
      <c r="W39" s="89" t="n">
        <v>0</v>
      </c>
      <c r="X39" s="89" t="n">
        <v>41</v>
      </c>
      <c r="Y39" s="89" t="n">
        <v>0</v>
      </c>
      <c r="Z39" s="89" t="n">
        <v>60</v>
      </c>
      <c r="AA39" s="88" t="n">
        <v>0</v>
      </c>
      <c r="AB39" s="93" t="n">
        <f aca="false">U39-T39+AX39</f>
        <v>97</v>
      </c>
      <c r="AC39" s="94" t="n">
        <f aca="false">T39-S39</f>
        <v>-72</v>
      </c>
      <c r="AD39" s="88" t="n">
        <v>126</v>
      </c>
      <c r="AE39" s="95" t="n">
        <f aca="false">IF(AD39&gt;0, U39/(AD39*24),"no data")</f>
        <v>0.983465608465608</v>
      </c>
      <c r="AF39" s="96" t="n">
        <f aca="false">IF(Q39&gt;0,Q39/24,"no data")</f>
        <v>146.916666666667</v>
      </c>
      <c r="AG39" s="95" t="n">
        <f aca="false">IF(T39&gt;0,(T39/Q39),"no data")</f>
        <v>0.815938740782757</v>
      </c>
      <c r="AH39" s="97" t="n">
        <f aca="false">(1440-((V39*W39)+(X39*Y39)+(Z39*AA39))/(V39+X39+Z39))/1440</f>
        <v>1</v>
      </c>
      <c r="AI39" s="98" t="n">
        <f aca="false">IF(T39&gt;0,(1440-((W39*V39+AR39*AS39)+(Y39*X39+AT39*AU39)+(Z39*AA39+AV39*AW39))/(V39+X39+Z39))/1440,"no data")</f>
        <v>0.866197183098592</v>
      </c>
      <c r="AJ39" s="110" t="n">
        <v>8</v>
      </c>
      <c r="AK39" s="101" t="n">
        <v>139.19</v>
      </c>
      <c r="AL39" s="101" t="n">
        <f aca="false">AJ39*AK39</f>
        <v>1113.52</v>
      </c>
      <c r="AM39" s="110" t="n">
        <v>25.095</v>
      </c>
      <c r="AN39" s="88" t="n">
        <v>943</v>
      </c>
      <c r="AO39" s="103" t="n">
        <f aca="false">AM39*AN39</f>
        <v>23664.585</v>
      </c>
      <c r="AP39" s="104" t="n">
        <f aca="false">IF(T39&gt;0,((((AJ39*AK39)+(AM39*AN39))/(T39*1000))*1000000),"no data")</f>
        <v>8612.48001390337</v>
      </c>
      <c r="AQ39" s="101" t="n">
        <f aca="false">R39/24</f>
        <v>122.875</v>
      </c>
      <c r="AR39" s="88" t="n">
        <v>0</v>
      </c>
      <c r="AS39" s="106" t="n">
        <v>0</v>
      </c>
      <c r="AT39" s="106" t="n">
        <v>0</v>
      </c>
      <c r="AU39" s="88" t="n">
        <v>0</v>
      </c>
      <c r="AV39" s="106" t="n">
        <v>19</v>
      </c>
      <c r="AW39" s="88" t="n">
        <v>1440</v>
      </c>
      <c r="AX39" s="88" t="n">
        <v>0</v>
      </c>
      <c r="AZ39" s="107" t="n">
        <v>991</v>
      </c>
      <c r="BA39" s="107" t="n">
        <v>993</v>
      </c>
      <c r="BB39" s="107" t="n">
        <v>990</v>
      </c>
      <c r="BC39" s="107" t="n">
        <f aca="false">BA39-AZ39</f>
        <v>2</v>
      </c>
      <c r="BD39" s="107" t="n">
        <f aca="false">AP39</f>
        <v>8612.48001390337</v>
      </c>
      <c r="BE39" s="232" t="n">
        <f aca="false">BB39/24</f>
        <v>41.25</v>
      </c>
      <c r="BF39" s="109" t="n">
        <v>0</v>
      </c>
      <c r="BG39" s="110" t="n">
        <v>0</v>
      </c>
      <c r="BH39" s="111" t="n">
        <v>29.5</v>
      </c>
      <c r="BI39" s="112" t="n">
        <v>26.8</v>
      </c>
      <c r="BJ39" s="112" t="n">
        <v>22.11</v>
      </c>
      <c r="BK39" s="112" t="n">
        <v>23.71</v>
      </c>
      <c r="BL39" s="112" t="n">
        <v>980.5</v>
      </c>
      <c r="BM39" s="111" t="n">
        <v>50.13</v>
      </c>
      <c r="BN39" s="113" t="n">
        <v>0.9327</v>
      </c>
      <c r="BO39" s="108" t="n">
        <v>96.42</v>
      </c>
      <c r="BP39" s="108" t="n">
        <v>87.1</v>
      </c>
      <c r="BQ39" s="107" t="n">
        <v>12729</v>
      </c>
      <c r="BR39" s="107" t="n">
        <v>12634</v>
      </c>
      <c r="BS39" s="116" t="n">
        <f aca="false">BR39-BQ39</f>
        <v>-95</v>
      </c>
      <c r="BT39" s="107" t="n">
        <f aca="false">BF39+BG39</f>
        <v>0</v>
      </c>
      <c r="BU39" s="108" t="n">
        <v>0</v>
      </c>
      <c r="BV39" s="108" t="n">
        <v>0</v>
      </c>
      <c r="BX39" s="108" t="n">
        <v>24</v>
      </c>
      <c r="BY39" s="108" t="n">
        <v>9.5</v>
      </c>
    </row>
    <row r="40" customFormat="false" ht="15" hidden="false" customHeight="false" outlineLevel="0" collapsed="false">
      <c r="A40" s="226"/>
      <c r="B40" s="85" t="n">
        <v>42917</v>
      </c>
      <c r="C40" s="86"/>
      <c r="D40" s="214"/>
      <c r="E40" s="88"/>
      <c r="F40" s="88"/>
      <c r="G40" s="89"/>
      <c r="H40" s="89"/>
      <c r="I40" s="89"/>
      <c r="J40" s="89"/>
      <c r="K40" s="90"/>
      <c r="L40" s="90"/>
      <c r="M40" s="90"/>
      <c r="N40" s="90"/>
      <c r="O40" s="90"/>
      <c r="P40" s="90"/>
      <c r="Q40" s="90"/>
      <c r="R40" s="91"/>
      <c r="S40" s="91"/>
      <c r="T40" s="92"/>
      <c r="U40" s="92"/>
      <c r="V40" s="89"/>
      <c r="W40" s="89"/>
      <c r="X40" s="89"/>
      <c r="Y40" s="89"/>
      <c r="Z40" s="89"/>
      <c r="AA40" s="88"/>
      <c r="AB40" s="93" t="n">
        <f aca="false">U40-T40+AX40</f>
        <v>0</v>
      </c>
      <c r="AC40" s="94" t="n">
        <f aca="false">T40-S40</f>
        <v>0</v>
      </c>
      <c r="AD40" s="88"/>
      <c r="AE40" s="95" t="str">
        <f aca="false">IF(AD40&gt;0, U40/(AD40*24),"no data")</f>
        <v>no data</v>
      </c>
      <c r="AF40" s="96" t="str">
        <f aca="false">IF(Q40&gt;0,Q40/24,"no data")</f>
        <v>no data</v>
      </c>
      <c r="AG40" s="95" t="str">
        <f aca="false">IF(T40&gt;0,(T40/Q40),"no data")</f>
        <v>no data</v>
      </c>
      <c r="AH40" s="97" t="e">
        <f aca="false">(1440-((V40*W40)+(X40*Y40)+(Z40*AA40))/(V40+X40+Z40))/1440</f>
        <v>#DIV/0!</v>
      </c>
      <c r="AI40" s="98" t="str">
        <f aca="false">IF(T40&gt;0,(1440-((W40*V40+AR40*AS40)+(Y40*X40+AT40*AU40)+(Z40*AA40+AV40*AW40))/(V40+X40+Z40))/1440,"no data")</f>
        <v>no data</v>
      </c>
      <c r="AJ40" s="110"/>
      <c r="AK40" s="101"/>
      <c r="AL40" s="101" t="n">
        <f aca="false">AJ40*AK40</f>
        <v>0</v>
      </c>
      <c r="AM40" s="110"/>
      <c r="AN40" s="88"/>
      <c r="AO40" s="103" t="n">
        <f aca="false">AM40*AN40</f>
        <v>0</v>
      </c>
      <c r="AP40" s="104" t="str">
        <f aca="false">IF(T40&gt;0,((((AJ40*AK40)+(AM40*AN40))/(T40*1000))*1000000),"no data")</f>
        <v>no data</v>
      </c>
      <c r="AQ40" s="101" t="n">
        <f aca="false">R40/24</f>
        <v>0</v>
      </c>
      <c r="AR40" s="88"/>
      <c r="AS40" s="106"/>
      <c r="AT40" s="106"/>
      <c r="AU40" s="88"/>
      <c r="AV40" s="106"/>
      <c r="AW40" s="88"/>
      <c r="AX40" s="88"/>
      <c r="AZ40" s="107"/>
      <c r="BA40" s="107"/>
      <c r="BB40" s="107"/>
      <c r="BC40" s="107" t="n">
        <f aca="false">BA40-AZ40</f>
        <v>0</v>
      </c>
      <c r="BD40" s="107" t="str">
        <f aca="false">AP40</f>
        <v>no data</v>
      </c>
      <c r="BE40" s="232" t="n">
        <f aca="false">BB40/24</f>
        <v>0</v>
      </c>
      <c r="BF40" s="109"/>
      <c r="BG40" s="110"/>
      <c r="BH40" s="111"/>
      <c r="BI40" s="112"/>
      <c r="BJ40" s="112"/>
      <c r="BK40" s="112"/>
      <c r="BL40" s="112"/>
      <c r="BM40" s="111"/>
      <c r="BN40" s="113"/>
      <c r="BO40" s="108"/>
      <c r="BP40" s="108"/>
      <c r="BQ40" s="107"/>
      <c r="BR40" s="107"/>
      <c r="BS40" s="116" t="n">
        <f aca="false">BR40-BQ40</f>
        <v>0</v>
      </c>
      <c r="BT40" s="107" t="n">
        <f aca="false">BF40+BG40</f>
        <v>0</v>
      </c>
      <c r="BU40" s="233"/>
      <c r="BV40" s="233"/>
      <c r="BX40" s="123"/>
      <c r="BY40" s="123"/>
    </row>
    <row r="41" customFormat="false" ht="15" hidden="false" customHeight="false" outlineLevel="0" collapsed="false">
      <c r="A41" s="522"/>
      <c r="B41" s="523" t="s">
        <v>149</v>
      </c>
      <c r="C41" s="403" t="n">
        <f aca="false">AVERAGE(C10:C39)</f>
        <v>93.309</v>
      </c>
      <c r="D41" s="404" t="n">
        <f aca="false">AVERAGE(D10:D39)</f>
        <v>0.57733</v>
      </c>
      <c r="E41" s="403" t="n">
        <f aca="false">AVERAGE(E10:E39)</f>
        <v>102.533333333333</v>
      </c>
      <c r="F41" s="403" t="n">
        <f aca="false">AVERAGE(F10:F39)</f>
        <v>83.8333333333333</v>
      </c>
      <c r="G41" s="403" t="n">
        <f aca="false">SUM(G10:G39)+(INT(SUM(H10:H39)/60))</f>
        <v>719</v>
      </c>
      <c r="H41" s="403" t="n">
        <f aca="false">SUM(H10:H39)-(INT(SUM(H10:H39)/60)*60)</f>
        <v>39</v>
      </c>
      <c r="I41" s="403" t="n">
        <f aca="false">SUM(I10:I39)+(INT(SUM(J10:J39)/60))</f>
        <v>708</v>
      </c>
      <c r="J41" s="403" t="n">
        <f aca="false">SUM(J7:J37)-(INT(SUM(J7:J37)/60)*60)</f>
        <v>42</v>
      </c>
      <c r="K41" s="403" t="n">
        <f aca="false">SUM(K10:K39)-(INT(SUM(K10:K39)/60)*60)</f>
        <v>0</v>
      </c>
      <c r="L41" s="403" t="n">
        <f aca="false">SUM(L10:L39)-(INT(SUM(L10:L39)/60)*60)</f>
        <v>0</v>
      </c>
      <c r="M41" s="403" t="n">
        <f aca="false">SUM(M10:M39)-(INT(SUM(M10:M39)/60)*60)</f>
        <v>0</v>
      </c>
      <c r="N41" s="403" t="n">
        <f aca="false">SUM(N10:N39)-(INT(SUM(N10:N39)/60)*60)</f>
        <v>0</v>
      </c>
      <c r="O41" s="403" t="n">
        <f aca="false">SUM(O10:O39)-(INT(SUM(O10:O39)/60)*60)</f>
        <v>59</v>
      </c>
      <c r="P41" s="403" t="n">
        <f aca="false">SUM(P10:P39)-(INT(SUM(P10:P39)/60)*60)</f>
        <v>3</v>
      </c>
      <c r="Q41" s="405" t="n">
        <f aca="false">SUM(Q10:Q39)</f>
        <v>103889</v>
      </c>
      <c r="R41" s="405" t="n">
        <f aca="false">SUM(R10:R39)</f>
        <v>89156</v>
      </c>
      <c r="S41" s="405" t="n">
        <f aca="false">SUM(S10:S39)</f>
        <v>89112</v>
      </c>
      <c r="T41" s="524" t="n">
        <v>87321.91</v>
      </c>
      <c r="U41" s="405" t="n">
        <f aca="false">SUM(U10:U39)</f>
        <v>90259</v>
      </c>
      <c r="V41" s="408" t="n">
        <f aca="false">AVERAGE(V10:V39)</f>
        <v>40.6</v>
      </c>
      <c r="W41" s="408" t="n">
        <f aca="false">SUM(W10:W39)</f>
        <v>0</v>
      </c>
      <c r="X41" s="408" t="n">
        <f aca="false">AVERAGE(X10:X39)</f>
        <v>41.3333333333333</v>
      </c>
      <c r="Y41" s="408" t="n">
        <f aca="false">SUM(Y10:Y39)</f>
        <v>625</v>
      </c>
      <c r="Z41" s="408" t="n">
        <f aca="false">AVERAGE(Z10:Z39)</f>
        <v>60</v>
      </c>
      <c r="AA41" s="408" t="n">
        <f aca="false">SUM(AA10:AA39)</f>
        <v>0</v>
      </c>
      <c r="AB41" s="409" t="n">
        <f aca="false">U41-T41+AX41</f>
        <v>2937.09</v>
      </c>
      <c r="AC41" s="406" t="n">
        <f aca="false">(SUM($AC$10:$AC$39))</f>
        <v>-1960</v>
      </c>
      <c r="AD41" s="406" t="n">
        <f aca="false">AVERAGE(AD10:AD39)</f>
        <v>131.466666666667</v>
      </c>
      <c r="AE41" s="410" t="n">
        <f aca="false">AVERAGE(AE10:AE39)</f>
        <v>0.953800352666646</v>
      </c>
      <c r="AF41" s="411" t="n">
        <f aca="false">AVERAGE(AF10:AF39)</f>
        <v>144.290277777778</v>
      </c>
      <c r="AG41" s="410" t="n">
        <f aca="false">T41/Q41</f>
        <v>0.840530855047214</v>
      </c>
      <c r="AH41" s="410" t="n">
        <f aca="false">AVERAGE(AH10:AH39)</f>
        <v>0.995793111373785</v>
      </c>
      <c r="AI41" s="410" t="n">
        <f aca="false">AVERAGE(AI10:AI39)</f>
        <v>0.884506780770515</v>
      </c>
      <c r="AJ41" s="412" t="n">
        <f aca="false">SUM(AJ10:AJ39)</f>
        <v>244.305</v>
      </c>
      <c r="AK41" s="412" t="n">
        <f aca="false">AVERAGE(AK10:AK39)</f>
        <v>141.557333333333</v>
      </c>
      <c r="AL41" s="412" t="n">
        <f aca="false">SUM(AL10:AL39)</f>
        <v>34560.75033</v>
      </c>
      <c r="AM41" s="412" t="n">
        <f aca="false">SUM(AM10:AM39)</f>
        <v>768.682</v>
      </c>
      <c r="AN41" s="412" t="n">
        <f aca="false">AVERAGE(AN10:AN39)</f>
        <v>944.151710666667</v>
      </c>
      <c r="AO41" s="411" t="n">
        <f aca="false">SUM(AO10:AO39)</f>
        <v>725747.2799156</v>
      </c>
      <c r="AP41" s="414" t="n">
        <f aca="false">((AL41+AO41))/(T41*1000)*1000000</f>
        <v>8706.95602335771</v>
      </c>
      <c r="AQ41" s="412" t="n">
        <f aca="false">AVERAGE(AQ10:AQ39)</f>
        <v>123.827777777778</v>
      </c>
      <c r="AR41" s="416" t="n">
        <f aca="false">SUM(AR10:AR39)</f>
        <v>12</v>
      </c>
      <c r="AS41" s="416" t="n">
        <f aca="false">SUM(AS10:AS39)</f>
        <v>21</v>
      </c>
      <c r="AT41" s="416" t="n">
        <f aca="false">SUM(AT10:AT39)</f>
        <v>18</v>
      </c>
      <c r="AU41" s="416" t="n">
        <f aca="false">SUM(AU10:AU39)</f>
        <v>53</v>
      </c>
      <c r="AV41" s="416" t="n">
        <f aca="false">SUM(AV10:AV39)</f>
        <v>561</v>
      </c>
      <c r="AW41" s="416" t="n">
        <f aca="false">SUM(AW10:AW39)</f>
        <v>36057</v>
      </c>
      <c r="AX41" s="416" t="n">
        <f aca="false">SUM(AX10:AX39)</f>
        <v>0</v>
      </c>
      <c r="AZ41" s="437" t="n">
        <f aca="false">SUM(AZ10:AZ39)</f>
        <v>29306</v>
      </c>
      <c r="BA41" s="437" t="n">
        <f aca="false">SUM(BA10:BA39)</f>
        <v>29368</v>
      </c>
      <c r="BB41" s="437" t="n">
        <f aca="false">SUM(BB10:BB39)</f>
        <v>31585</v>
      </c>
      <c r="BC41" s="437" t="n">
        <f aca="false">AZ41-BA41</f>
        <v>-62</v>
      </c>
      <c r="BD41" s="526" t="n">
        <f aca="false">AP41</f>
        <v>8706.95602335771</v>
      </c>
      <c r="BE41" s="526" t="n">
        <f aca="false">SUM(BE10:BE39)</f>
        <v>1316.04166666667</v>
      </c>
      <c r="BF41" s="526" t="n">
        <f aca="false">SUM(BF10:BF39)</f>
        <v>11.954</v>
      </c>
      <c r="BG41" s="526" t="n">
        <f aca="false">SUM(BG10:BG39)</f>
        <v>11.734</v>
      </c>
      <c r="BH41" s="526" t="n">
        <f aca="false">AVERAGE(BH10:BH39)</f>
        <v>28.7706666666667</v>
      </c>
      <c r="BI41" s="526" t="n">
        <f aca="false">AVERAGE(BI10:BI39)</f>
        <v>26.5293333333333</v>
      </c>
      <c r="BJ41" s="526" t="n">
        <f aca="false">AVERAGE(BJ10:BJ39)</f>
        <v>21.8296666666667</v>
      </c>
      <c r="BK41" s="526" t="n">
        <f aca="false">AVERAGE(BK10:BK39)</f>
        <v>23.4256666666667</v>
      </c>
      <c r="BL41" s="526" t="n">
        <f aca="false">AVERAGE(BL10:BL39)</f>
        <v>981.840666666666</v>
      </c>
      <c r="BM41" s="526" t="n">
        <f aca="false">AVERAGE(BM10:BM39)</f>
        <v>50.1083333333333</v>
      </c>
      <c r="BN41" s="526" t="n">
        <f aca="false">AVERAGE(BN10:BN39)</f>
        <v>0.932046666666667</v>
      </c>
      <c r="BO41" s="526" t="n">
        <f aca="false">AVERAGE(BO10:BO39)</f>
        <v>94.4933333333334</v>
      </c>
      <c r="BP41" s="526" t="n">
        <f aca="false">AVERAGE(BP10:BP39)</f>
        <v>86.622</v>
      </c>
      <c r="BQ41" s="526" t="n">
        <f aca="false">AVERAGE(BQ10:BQ39)</f>
        <v>12775.9366666667</v>
      </c>
      <c r="BR41" s="526" t="n">
        <f aca="false">AVERAGE(BR10:BR39)</f>
        <v>12661.0333333333</v>
      </c>
      <c r="BS41" s="5"/>
      <c r="BT41" s="421" t="n">
        <f aca="false">(SUM(BT10:BT39))</f>
        <v>23.688</v>
      </c>
      <c r="BU41" s="421" t="n">
        <f aca="false">(SUM(BU10:BU39))</f>
        <v>178.25</v>
      </c>
      <c r="BV41" s="421" t="n">
        <f aca="false">(SUM(BV10:BV39))</f>
        <v>179</v>
      </c>
      <c r="BX41" s="528" t="n">
        <f aca="false">SUM(BX10:BX39)</f>
        <v>720</v>
      </c>
      <c r="BY41" s="528" t="n">
        <f aca="false">SUM(BY10:BY39)</f>
        <v>179.948</v>
      </c>
    </row>
    <row r="42" customFormat="false" ht="15.75" hidden="false" customHeight="false" outlineLevel="0" collapsed="false">
      <c r="A42" s="529"/>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530"/>
      <c r="AX42" s="402" t="s">
        <v>166</v>
      </c>
      <c r="BQ42" s="5"/>
      <c r="BR42" s="5"/>
      <c r="BS42" s="5"/>
      <c r="BX42" s="186"/>
      <c r="BY42" s="186"/>
    </row>
    <row r="43" customFormat="false" ht="15.75" hidden="false" customHeight="false" outlineLevel="0" collapsed="false">
      <c r="B43" s="531"/>
      <c r="C43" s="531"/>
      <c r="D43" s="531"/>
      <c r="E43" s="531"/>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1"/>
      <c r="AD43" s="531"/>
      <c r="AE43" s="531"/>
      <c r="AF43" s="531"/>
      <c r="AG43" s="531"/>
      <c r="AH43" s="531"/>
      <c r="AI43" s="531"/>
      <c r="AJ43" s="531"/>
      <c r="AK43" s="531"/>
      <c r="AL43" s="439"/>
      <c r="AP43" s="186"/>
      <c r="AS43" s="186"/>
      <c r="AY43" s="440"/>
      <c r="AZ43" s="441"/>
      <c r="BA43" s="441"/>
      <c r="BB43" s="441"/>
      <c r="BC43" s="5"/>
      <c r="BQ43" s="5"/>
      <c r="BR43" s="5"/>
      <c r="BS43" s="5"/>
      <c r="BX43" s="186"/>
      <c r="BY43" s="186"/>
    </row>
    <row r="44" customFormat="false" ht="60.75" hidden="false" customHeight="true" outlineLevel="0" collapsed="false">
      <c r="B44" s="443" t="s">
        <v>167</v>
      </c>
      <c r="C44" s="443" t="s">
        <v>168</v>
      </c>
      <c r="D44" s="443" t="s">
        <v>169</v>
      </c>
      <c r="E44" s="443" t="s">
        <v>170</v>
      </c>
      <c r="F44" s="443"/>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5" t="s">
        <v>27</v>
      </c>
      <c r="AC44" s="448" t="s">
        <v>144</v>
      </c>
      <c r="AD44" s="449" t="s">
        <v>29</v>
      </c>
      <c r="AE44" s="449" t="s">
        <v>30</v>
      </c>
      <c r="AF44" s="449" t="s">
        <v>181</v>
      </c>
      <c r="AG44" s="450" t="s">
        <v>237</v>
      </c>
      <c r="AH44" s="450" t="s">
        <v>33</v>
      </c>
      <c r="AI44" s="451" t="s">
        <v>34</v>
      </c>
      <c r="AJ44" s="446" t="s">
        <v>182</v>
      </c>
      <c r="AK44" s="452" t="s">
        <v>145</v>
      </c>
      <c r="AL44" s="452" t="s">
        <v>146</v>
      </c>
      <c r="AM44" s="446" t="s">
        <v>183</v>
      </c>
      <c r="AN44" s="452" t="s">
        <v>184</v>
      </c>
      <c r="AO44" s="452" t="s">
        <v>40</v>
      </c>
      <c r="AP44" s="451" t="s">
        <v>185</v>
      </c>
      <c r="AQ44" s="532"/>
      <c r="AY44" s="440"/>
      <c r="AZ44" s="441"/>
      <c r="BA44" s="441"/>
      <c r="BB44" s="441"/>
      <c r="BC44" s="194"/>
      <c r="BQ44" s="5"/>
      <c r="BR44" s="5"/>
      <c r="BS44" s="5"/>
      <c r="BX44" s="186"/>
      <c r="BY44" s="186"/>
    </row>
    <row r="45" customFormat="false" ht="15" hidden="false" customHeight="false" outlineLevel="0" collapsed="false">
      <c r="B45" s="533" t="s">
        <v>108</v>
      </c>
      <c r="C45" s="534" t="n">
        <f aca="false">IF(C6=0,"no data",AVERAGE(C6:C12))</f>
        <v>96.64</v>
      </c>
      <c r="D45" s="535" t="n">
        <f aca="false">IF(D6=0,"no data",AVERAGE(D6:D12))</f>
        <v>0.4411</v>
      </c>
      <c r="E45" s="534" t="n">
        <f aca="false">IF(E6=0,"no data",AVERAGE(E6:E12))</f>
        <v>107.142857142857</v>
      </c>
      <c r="F45" s="534" t="n">
        <f aca="false">IF(F6=0,"no data",AVERAGE(F6:F12))</f>
        <v>85.4285714285714</v>
      </c>
      <c r="G45" s="534" t="n">
        <f aca="false">SUM(G6:G12)+INT(SUM(H6:H12)/60)</f>
        <v>168</v>
      </c>
      <c r="H45" s="534" t="n">
        <f aca="false">SUM(H6:H12)-INT(SUM(H6:H12)/60)*60</f>
        <v>0</v>
      </c>
      <c r="I45" s="534" t="n">
        <f aca="false">SUM(I6:I12)+INT(SUM(J6:J12)/60)</f>
        <v>168</v>
      </c>
      <c r="J45" s="534" t="n">
        <f aca="false">SUM(J6:J12)-INT(SUM(J6:J12)/60)*60</f>
        <v>0</v>
      </c>
      <c r="K45" s="534" t="n">
        <f aca="false">SUM(K6:K12)+INT(SUM(L6:L12)/60)</f>
        <v>0</v>
      </c>
      <c r="L45" s="534" t="n">
        <f aca="false">SUM(L6:L12)-INT(SUM(L6:L12)/60)*60</f>
        <v>0</v>
      </c>
      <c r="M45" s="534" t="n">
        <f aca="false">SUM(M6:M12)+INT(SUM(N6:N12)/60)</f>
        <v>0</v>
      </c>
      <c r="N45" s="534" t="n">
        <f aca="false">SUM(N6:N12)-INT(SUM(N6:N12)/60)*60</f>
        <v>0</v>
      </c>
      <c r="O45" s="534" t="n">
        <f aca="false">SUM(O6:O12)+INT(SUM(P6:P12)/60)</f>
        <v>48</v>
      </c>
      <c r="P45" s="534" t="n">
        <f aca="false">SUM(P6:P12)-INT(SUM(P6:P12)/60)*60</f>
        <v>0</v>
      </c>
      <c r="Q45" s="536" t="n">
        <f aca="false">IF(Q6=0,"no data", AVERAGE(Q6:Q12))</f>
        <v>3430.42857142857</v>
      </c>
      <c r="R45" s="536" t="n">
        <f aca="false">IF(R6=0,"no data", AVERAGE(R6:R12))</f>
        <v>3042.14285714286</v>
      </c>
      <c r="S45" s="536" t="n">
        <f aca="false">IF(S6=0,"no data", AVERAGE(S6:S12))</f>
        <v>3042.14285714286</v>
      </c>
      <c r="T45" s="536" t="n">
        <f aca="false">IF(T6=0,"no data", AVERAGE(T6:T12))</f>
        <v>2974.85714285714</v>
      </c>
      <c r="U45" s="536" t="n">
        <f aca="false">IF(U6=0,"no data", AVERAGE(U6:U12))</f>
        <v>3080.42857142857</v>
      </c>
      <c r="V45" s="537" t="n">
        <f aca="false">IF(V6=0,"no data", AVERAGE(V6:V12))</f>
        <v>40.4285714285714</v>
      </c>
      <c r="W45" s="538" t="str">
        <f aca="false">IF(AND(W6=0,W7=0,W8=0,W9=0,W10=0,W11= 0,W12=0),"No outage",SUM(W6:W12))</f>
        <v>No outage</v>
      </c>
      <c r="X45" s="538" t="n">
        <f aca="false">IF(X6=0,"no data", AVERAGE(X6:X12))</f>
        <v>41.2857142857143</v>
      </c>
      <c r="Y45" s="538" t="str">
        <f aca="false">IF(AND(Y6=0,Y7=0,Y8=0,Y9=0,Y10=0,Y11= 0,Y12=0),"No outage",SUM(Y6:Y12))</f>
        <v>No outage</v>
      </c>
      <c r="Z45" s="538" t="n">
        <f aca="false">IF(AND(Z6=0,Z7=0,Z8=0,Z9=0,Z10=0, Z11=0,Z12=0),"No outage",SUM(Z6:Z12))</f>
        <v>420</v>
      </c>
      <c r="AA45" s="538" t="str">
        <f aca="false">IF(Y6=0,"no data", AVERAGE(AA6:AA12))</f>
        <v>no data</v>
      </c>
      <c r="AB45" s="534" t="str">
        <f aca="false">IF(Y6=0,"no data", SUM(AB6:AB12))</f>
        <v>no data</v>
      </c>
      <c r="AC45" s="534" t="n">
        <f aca="false">IF(AC6=0,"no data", SUM(AC6:AC12))</f>
        <v>-471</v>
      </c>
      <c r="AD45" s="537" t="n">
        <f aca="false">IF(AD6=0,"no data", AVERAGE(AD6:AD12))</f>
        <v>134.714285714286</v>
      </c>
      <c r="AE45" s="539" t="n">
        <f aca="false">IF(AE6=0,"no data", AVERAGE(AE6:AE12))</f>
        <v>0.953872276148775</v>
      </c>
      <c r="AF45" s="538" t="n">
        <f aca="false">IF(AF6=0,"no data", AVERAGE(AF6:AF12))</f>
        <v>142.934523809524</v>
      </c>
      <c r="AG45" s="539" t="n">
        <f aca="false">IF(AG6=0,"no data", AVERAGE(AG6:AG12))</f>
        <v>0.86719336772819</v>
      </c>
      <c r="AH45" s="539" t="n">
        <f aca="false">IF(AH6=0,"no data", AVERAGE(AH6:AH12))</f>
        <v>1</v>
      </c>
      <c r="AI45" s="539" t="n">
        <f aca="false">IF(AI6=0,"no data", AVERAGE(AI6:AI12))</f>
        <v>0.907750575266308</v>
      </c>
      <c r="AJ45" s="538" t="n">
        <f aca="false">IF(AJ6=0,"no data", SUM(AJ6:AJ12))</f>
        <v>59.858</v>
      </c>
      <c r="AK45" s="538" t="n">
        <f aca="false">IF(AK6=0,"no data", AVERAGE(AK6:AK12))</f>
        <v>143.58</v>
      </c>
      <c r="AL45" s="538" t="n">
        <f aca="false">AJ45*AK45</f>
        <v>8594.41164</v>
      </c>
      <c r="AM45" s="538" t="n">
        <f aca="false">IF(AM6=0,"no data", SUM(AM6:AM12))</f>
        <v>183.34</v>
      </c>
      <c r="AN45" s="538" t="n">
        <f aca="false">IF(AN6=0,"no data", AVERAGE(AN6:AN12))</f>
        <v>945.571428571429</v>
      </c>
      <c r="AO45" s="538" t="n">
        <f aca="false">AM45*AN45</f>
        <v>173361.065714286</v>
      </c>
      <c r="AP45" s="540" t="n">
        <f aca="false">IF(AP6=0,"no data", AVERAGE(AP6:AP12))</f>
        <v>8734.60417065721</v>
      </c>
      <c r="AQ45" s="464"/>
      <c r="AY45" s="440"/>
      <c r="AZ45" s="441"/>
      <c r="BA45" s="441"/>
      <c r="BB45" s="441"/>
      <c r="BQ45" s="5"/>
      <c r="BR45" s="5"/>
      <c r="BS45" s="5"/>
      <c r="BX45" s="186"/>
      <c r="BY45" s="186"/>
    </row>
    <row r="46" customFormat="false" ht="15" hidden="false" customHeight="false" outlineLevel="0" collapsed="false">
      <c r="B46" s="533" t="s">
        <v>109</v>
      </c>
      <c r="C46" s="541" t="n">
        <f aca="false">IF(C13=0,"no data", AVERAGE(C13:C19))</f>
        <v>94.5857142857143</v>
      </c>
      <c r="D46" s="542" t="n">
        <f aca="false">IF(D13=0,"no data", AVERAGE(D13:D19))</f>
        <v>0.526571428571429</v>
      </c>
      <c r="E46" s="541" t="n">
        <f aca="false">IF(E13=0,"no data", AVERAGE(E13:E19))</f>
        <v>104.571428571429</v>
      </c>
      <c r="F46" s="541" t="n">
        <f aca="false">IF(F13=0,"no data", AVERAGE(F13:F19))</f>
        <v>84.5714285714286</v>
      </c>
      <c r="G46" s="541" t="n">
        <f aca="false">SUM(G13:G19)+INT(SUM(H13:H19)/60)</f>
        <v>168</v>
      </c>
      <c r="H46" s="541" t="n">
        <f aca="false">SUM(H13:H19)-INT(SUM(I13:I19)/60)</f>
        <v>-2</v>
      </c>
      <c r="I46" s="541" t="n">
        <f aca="false">SUM(I13:I19)+INT(SUM(J13:J19)/60)</f>
        <v>156</v>
      </c>
      <c r="J46" s="541" t="n">
        <f aca="false">SUM(J13:J19)-INT(SUM(K13:K19)/60)*60</f>
        <v>42</v>
      </c>
      <c r="K46" s="541" t="n">
        <f aca="false">SUM(K13:K19)+INT(SUM(L13:L19)/60)</f>
        <v>0</v>
      </c>
      <c r="L46" s="541" t="n">
        <f aca="false">SUM(L13:L19)-INT(SUM(M13:M19)/60)*60</f>
        <v>0</v>
      </c>
      <c r="M46" s="541" t="n">
        <f aca="false">SUM(M13:M19)+INT(SUM(N13:N19)/60)</f>
        <v>0</v>
      </c>
      <c r="N46" s="541" t="n">
        <f aca="false">SUM(N13:N19)-INT(SUM(O13:O19)/60)*60</f>
        <v>0</v>
      </c>
      <c r="O46" s="541" t="n">
        <f aca="false">SUM(O13:O19)+INT(SUM(P13:P19)/60)</f>
        <v>36</v>
      </c>
      <c r="P46" s="541" t="n">
        <f aca="false">SUM(P7:P13)-INT(SUM(P13:P19)/60)*60</f>
        <v>0</v>
      </c>
      <c r="Q46" s="543" t="n">
        <f aca="false">IF(Q13=0,"no data", AVERAGE(Q13:Q19))</f>
        <v>3452</v>
      </c>
      <c r="R46" s="543" t="n">
        <f aca="false">IF(R13=0,"no data", AVERAGE(R13:R19))</f>
        <v>2911.71428571429</v>
      </c>
      <c r="S46" s="543" t="n">
        <f aca="false">IF(S13=0,"no data", AVERAGE(S13:S19))</f>
        <v>2911.71428571429</v>
      </c>
      <c r="T46" s="543" t="n">
        <f aca="false">IF(T13=0,"no data", SUM(T13:T19))</f>
        <v>19946</v>
      </c>
      <c r="U46" s="543" t="n">
        <f aca="false">IF(U13=0,"no data", SUM(U13:U19))</f>
        <v>20673</v>
      </c>
      <c r="V46" s="543" t="n">
        <f aca="false">IF(V13=0,"no data", AVERAGE(V13:V19))</f>
        <v>40.5714285714286</v>
      </c>
      <c r="W46" s="544" t="str">
        <f aca="false">IF(AND(W13=0,W14=0,W15=0,W16=0,W17=0,W18=0,W19=0),"No outage",SUM(W13:W19))</f>
        <v>No outage</v>
      </c>
      <c r="X46" s="544" t="n">
        <f aca="false">IF(AND(X13=0,X14=0,X15=0,X16=0,X17=0,X18=0,X19=0),"No outage",SUM(X13:X19))</f>
        <v>291</v>
      </c>
      <c r="Y46" s="543" t="n">
        <f aca="false">IF(Y13=0,"no data", AVERAGE(Y13:Y19))</f>
        <v>89.2857142857143</v>
      </c>
      <c r="Z46" s="544" t="n">
        <f aca="false">IF(AND(Z13=0,Z14=0,Z15=0,Z16=0,Z17=0,Z18=0,Z19=0),"No outage",SUM(Z13:Z19))</f>
        <v>420</v>
      </c>
      <c r="AA46" s="543" t="str">
        <f aca="false">IF(AA13=0,"no data", AVERAGE(AA13:AA19))</f>
        <v>no data</v>
      </c>
      <c r="AB46" s="543" t="n">
        <f aca="false">IF(AB13=0,"no data", SUM(AB13:AB19))</f>
        <v>727</v>
      </c>
      <c r="AC46" s="543" t="n">
        <f aca="false">IF(AC13=0,"no data", SUM(AC13:AC19))</f>
        <v>-436</v>
      </c>
      <c r="AD46" s="543" t="n">
        <f aca="false">IF(AD13=0,"no data", AVERAGE(AD13:AD19))</f>
        <v>133</v>
      </c>
      <c r="AE46" s="545" t="n">
        <f aca="false">IF(AE13=0,"no data", AVERAGE(AE13:AE19))</f>
        <v>0.923297945541835</v>
      </c>
      <c r="AF46" s="543" t="n">
        <f aca="false">IF(AF13=0,"no data", AVERAGE(AF13:AF19))</f>
        <v>143.833333333333</v>
      </c>
      <c r="AG46" s="545" t="n">
        <f aca="false">IF(AG13=0,"no data", AVERAGE(AG13:AG19))</f>
        <v>0.825037495343765</v>
      </c>
      <c r="AH46" s="545" t="n">
        <f aca="false">IF(AH13=0,"no data", AVERAGE(AH13:AH19))</f>
        <v>0.981970477316222</v>
      </c>
      <c r="AI46" s="545" t="n">
        <f aca="false">IF(AI13=0,"no data", AVERAGE(AI13:AI19))</f>
        <v>0.869729969596991</v>
      </c>
      <c r="AJ46" s="546" t="n">
        <f aca="false">IF(AJ13=0,"no data",SUM(AJ13:AJ19))</f>
        <v>55.435</v>
      </c>
      <c r="AK46" s="547" t="n">
        <f aca="false">IF(AK13=0,"no data", AVERAGE(AK13:AK19))</f>
        <v>143.202857142857</v>
      </c>
      <c r="AL46" s="544" t="n">
        <f aca="false">AJ46*AK46</f>
        <v>7938.45038571428</v>
      </c>
      <c r="AM46" s="544" t="n">
        <f aca="false">IF(AM13=0,"no data", SUM(AM13:AM19))</f>
        <v>176.61</v>
      </c>
      <c r="AN46" s="546" t="n">
        <f aca="false">IF(AN13=0,"no data",AVERAGE(AN13:AN19))</f>
        <v>944.714285714286</v>
      </c>
      <c r="AO46" s="544" t="n">
        <f aca="false">AM46*AN46</f>
        <v>166845.99</v>
      </c>
      <c r="AP46" s="548" t="n">
        <f aca="false">IF(AP13=0,"no data", AVERAGE(AP13:AP19))</f>
        <v>8773.96115981077</v>
      </c>
      <c r="AQ46" s="464"/>
      <c r="AY46" s="440"/>
      <c r="BA46" s="441"/>
      <c r="BQ46" s="5"/>
      <c r="BR46" s="5"/>
      <c r="BS46" s="5"/>
      <c r="BX46" s="186"/>
      <c r="BY46" s="186"/>
    </row>
    <row r="47" customFormat="false" ht="15" hidden="false" customHeight="false" outlineLevel="0" collapsed="false">
      <c r="A47" s="441"/>
      <c r="B47" s="533" t="s">
        <v>110</v>
      </c>
      <c r="C47" s="544" t="n">
        <f aca="false">IF(C20=0,"no data", AVERAGE(C20:C26))</f>
        <v>94.1057142857143</v>
      </c>
      <c r="D47" s="542" t="n">
        <f aca="false">IF(D20=0,"no data", AVERAGE(D20:D26))</f>
        <v>0.553757142857143</v>
      </c>
      <c r="E47" s="544" t="n">
        <f aca="false">IF(E20=0,"no data", AVERAGE(E20:E26))</f>
        <v>103.857142857143</v>
      </c>
      <c r="F47" s="544" t="n">
        <f aca="false">IF(F20=0,"no data", AVERAGE(F20:F26))</f>
        <v>84.7142857142857</v>
      </c>
      <c r="G47" s="541" t="n">
        <f aca="false">SUM(G20:G26)+INT(SUM(H20:H26)/60)</f>
        <v>168</v>
      </c>
      <c r="H47" s="541" t="n">
        <f aca="false">SUM(H20:H26)-INT(SUM(H26:H26)/60)*60</f>
        <v>0</v>
      </c>
      <c r="I47" s="541" t="n">
        <f aca="false">SUM(I20:I26)+INT(SUM(J20:J26)/60)</f>
        <v>168</v>
      </c>
      <c r="J47" s="541" t="n">
        <f aca="false">SUM(J20:J26)-INT(SUM(J20:J26)/60)*60</f>
        <v>0</v>
      </c>
      <c r="K47" s="541" t="n">
        <f aca="false">SUM(K20:K26)+INT(SUM(L20:L26)/60)</f>
        <v>0</v>
      </c>
      <c r="L47" s="541" t="n">
        <f aca="false">SUM(L20:L26)-INT(SUM(L20:L26)/60)*60</f>
        <v>0</v>
      </c>
      <c r="M47" s="541" t="n">
        <f aca="false">SUM(M20:M26)+INT(SUM(N20:N26)/60)</f>
        <v>0</v>
      </c>
      <c r="N47" s="541" t="n">
        <f aca="false">SUM(N20:N26)-INT(SUM(N20:N26)/60)*60</f>
        <v>0</v>
      </c>
      <c r="O47" s="541" t="n">
        <f aca="false">SUM(O20:O26)+INT(SUM(P20:P26)/60)</f>
        <v>0</v>
      </c>
      <c r="P47" s="541" t="n">
        <f aca="false">SUM(P20:P26)-INT(SUM(P20:P26)/60)*60</f>
        <v>0</v>
      </c>
      <c r="Q47" s="543" t="n">
        <f aca="false">IF(Q20=0,"no data", AVERAGE(Q20:Q26))</f>
        <v>3456.14285714286</v>
      </c>
      <c r="R47" s="543" t="n">
        <f aca="false">IF(R20=0,"no data", AVERAGE(R20:R26))</f>
        <v>2927.42857142857</v>
      </c>
      <c r="S47" s="543" t="n">
        <f aca="false">IF(S20=0,"no data", AVERAGE(S20:S26))</f>
        <v>2927.42857142857</v>
      </c>
      <c r="T47" s="549" t="n">
        <f aca="false">IF(T20=0,"no data", SUM(T20:T26))</f>
        <v>20021</v>
      </c>
      <c r="U47" s="549" t="n">
        <f aca="false">IF(U20=0,"no data", SUM(U20:U26))</f>
        <v>20744</v>
      </c>
      <c r="V47" s="549" t="n">
        <f aca="false">IF(V20=0,"no data", AVERAGE(V20:V26))</f>
        <v>40.7142857142857</v>
      </c>
      <c r="W47" s="544" t="str">
        <f aca="false">IF(AND(W20=0,W21=0,W22=0,W23=0,W24=0,W25=0,W26=0),"No outage",SUM(W20:W26))</f>
        <v>No outage</v>
      </c>
      <c r="X47" s="544" t="n">
        <f aca="false">IF(AND(X20=0,X21=0,X22=0,X23=0,X24=0,X25=0,X26=0),"No outage",SUM(X20:X26))</f>
        <v>291</v>
      </c>
      <c r="Y47" s="549" t="str">
        <f aca="false">IF(Y20=0,"no data", AVERAGE(Y20:Y26))</f>
        <v>no data</v>
      </c>
      <c r="Z47" s="544" t="n">
        <f aca="false">IF(AND(Z20=0,Z21=0,Z22=0,Z23=0,Z24=0,Z25=0,Z26=0),"No outage",SUM(Z20:Z26))</f>
        <v>420</v>
      </c>
      <c r="AA47" s="544" t="str">
        <f aca="false">IF(AA20=0,"no data", AVERAGE(AA20:AA26))</f>
        <v>no data</v>
      </c>
      <c r="AB47" s="544" t="n">
        <f aca="false">IF(AB20=0,"no data", SUM(AB20:AB26))</f>
        <v>723</v>
      </c>
      <c r="AC47" s="549" t="n">
        <f aca="false">IF(AC20=0,"no data", SUM(AC20:AC26))</f>
        <v>-471</v>
      </c>
      <c r="AD47" s="544" t="n">
        <f aca="false">IF(AD20=0,"no data", AVERAGE(AD20:AD26))</f>
        <v>127.142857142857</v>
      </c>
      <c r="AE47" s="545" t="n">
        <f aca="false">IF(AE20=0,"no data", AVERAGE(AE20:AE26))</f>
        <v>0.971282664730972</v>
      </c>
      <c r="AF47" s="544" t="n">
        <f aca="false">IF(AF20=0,"no data", AVERAGE(AF20:AF26))</f>
        <v>144.005952380952</v>
      </c>
      <c r="AG47" s="545" t="n">
        <f aca="false">IF(AG20=0,"no data", AVERAGE(AG20:AG26))</f>
        <v>0.827537019656024</v>
      </c>
      <c r="AH47" s="545" t="n">
        <f aca="false">IF(AH20=0,"no data", AVERAGE(AH20:AH26))</f>
        <v>1</v>
      </c>
      <c r="AI47" s="545" t="n">
        <f aca="false">IF(AI20=0,"no data", AVERAGE(AI20:AI26))</f>
        <v>0.867449040321381</v>
      </c>
      <c r="AJ47" s="544" t="n">
        <f aca="false">IF(AJ20=0,"no data", SUM(AJ20:AJ26))</f>
        <v>58.142</v>
      </c>
      <c r="AK47" s="544" t="n">
        <f aca="false">IF(AK20=0,"no data", AVERAGE(AK20:AK26))</f>
        <v>140.351428571429</v>
      </c>
      <c r="AL47" s="544" t="n">
        <f aca="false">AJ47*AK47</f>
        <v>8160.31276</v>
      </c>
      <c r="AM47" s="544" t="n">
        <f aca="false">IF(AM20=0,"no data", SUM(AM20:AM25))</f>
        <v>150.315</v>
      </c>
      <c r="AN47" s="544" t="n">
        <f aca="false">IF(AN20=0,"no data", AVERAGE(AN20:AN25))</f>
        <v>943.833333333333</v>
      </c>
      <c r="AO47" s="544" t="n">
        <f aca="false">AM47*AN47</f>
        <v>141872.3075</v>
      </c>
      <c r="AP47" s="548" t="n">
        <f aca="false">IF(AP20=0,"no data", AVERAGE(AP20:AP26))</f>
        <v>8664.24179528788</v>
      </c>
      <c r="AQ47" s="464"/>
      <c r="AR47" s="441"/>
      <c r="AS47" s="441"/>
      <c r="AT47" s="441"/>
      <c r="AU47" s="441"/>
      <c r="AV47" s="441"/>
      <c r="AW47" s="441"/>
      <c r="AX47" s="441"/>
      <c r="AY47" s="440"/>
      <c r="AZ47" s="441"/>
      <c r="BA47" s="441"/>
      <c r="BB47" s="441"/>
      <c r="BC47" s="441"/>
      <c r="BD47" s="441"/>
      <c r="BE47" s="441"/>
      <c r="BQ47" s="5"/>
      <c r="BR47" s="5"/>
      <c r="BS47" s="5"/>
      <c r="BX47" s="186"/>
      <c r="BY47" s="186"/>
    </row>
    <row r="48" customFormat="false" ht="15" hidden="false" customHeight="false" outlineLevel="0" collapsed="false">
      <c r="B48" s="533" t="s">
        <v>111</v>
      </c>
      <c r="C48" s="544" t="n">
        <f aca="false">IF(C21=0,"no data", AVERAGE(C27:C33))</f>
        <v>90.7857142857143</v>
      </c>
      <c r="D48" s="542" t="n">
        <f aca="false">IF(D21=0,"no data", AVERAGE(D27:D33))</f>
        <v>0.639857142857143</v>
      </c>
      <c r="E48" s="544" t="n">
        <f aca="false">IF(E21=0,"no data", AVERAGE(E27:E33))</f>
        <v>99.4285714285714</v>
      </c>
      <c r="F48" s="544" t="n">
        <f aca="false">IF(F21=0,"no data", AVERAGE(F27:F33))</f>
        <v>81.1428571428571</v>
      </c>
      <c r="G48" s="541" t="n">
        <f aca="false">SUM(G27:G33)+INT(SUM(H27:H33)/60)</f>
        <v>168</v>
      </c>
      <c r="H48" s="541" t="n">
        <f aca="false">SUM(H27:H33)-INT(SUM(H27:H33)/60)*60</f>
        <v>0</v>
      </c>
      <c r="I48" s="541" t="n">
        <f aca="false">SUM(I27:I33)+INT(SUM(J27:J33)/60)</f>
        <v>168</v>
      </c>
      <c r="J48" s="541" t="n">
        <f aca="false">SUM(J27:J33)-INT(SUM(J27:J33)/60)*60</f>
        <v>0</v>
      </c>
      <c r="K48" s="541" t="n">
        <f aca="false">SUM(K27:K33)+INT(SUM(L27:L33)/60)</f>
        <v>0</v>
      </c>
      <c r="L48" s="541" t="n">
        <f aca="false">SUM(L27:L33)-INT(SUM(L27:L33)/60)*60</f>
        <v>0</v>
      </c>
      <c r="M48" s="541" t="n">
        <f aca="false">SUM(M27:M33)+INT(SUM(N27:N33)/60)</f>
        <v>0</v>
      </c>
      <c r="N48" s="541" t="n">
        <f aca="false">SUM(N27:N33)-INT(SUM(N27:N33)/60)*60</f>
        <v>0</v>
      </c>
      <c r="O48" s="541" t="n">
        <f aca="false">SUM(O27:O33)+INT(SUM(P27:P33)/60)</f>
        <v>0</v>
      </c>
      <c r="P48" s="541" t="n">
        <f aca="false">SUM(P27:P33)-INT(SUM(P27:P33)/60)*60</f>
        <v>0</v>
      </c>
      <c r="Q48" s="543" t="n">
        <f aca="false">IF(Q27=0,"no data", AVERAGE(Q27:Q33))</f>
        <v>3484.14285714286</v>
      </c>
      <c r="R48" s="543" t="n">
        <f aca="false">IF(R27=0,"no data", AVERAGE(R27:R33))</f>
        <v>2937.42857142857</v>
      </c>
      <c r="S48" s="543" t="n">
        <f aca="false">IF(S27=0,"no data", AVERAGE(S27:S33))</f>
        <v>2937.42857142857</v>
      </c>
      <c r="T48" s="543" t="n">
        <f aca="false">IF(T27=0,"no data", SUM(T27:T33))</f>
        <v>20096</v>
      </c>
      <c r="U48" s="543" t="n">
        <f aca="false">IF(U27=0,"no data", SUM(U27:U33))</f>
        <v>20804</v>
      </c>
      <c r="V48" s="549" t="n">
        <f aca="false">IF(V27=0,"no data", AVERAGE(V27:V33))</f>
        <v>40.7142857142857</v>
      </c>
      <c r="W48" s="544" t="str">
        <f aca="false">IF(AND(W27=0,W28=0,W29=0,W30=0,W31=0,W32=0,W33=0),"No outage",SUM(W27:W33))</f>
        <v>No outage</v>
      </c>
      <c r="X48" s="544" t="n">
        <f aca="false">IF(AND(X27=0,X28=0,X29=0,X30=0,X31=0,X32=0,X33=0),"No outage",SUM(X27:X33))</f>
        <v>289</v>
      </c>
      <c r="Y48" s="549" t="str">
        <f aca="false">IF(Y27=0,"no data", AVERAGE(Y27:Y33))</f>
        <v>no data</v>
      </c>
      <c r="Z48" s="544" t="n">
        <f aca="false">IF(AND(Z27=0,Z28=0,Z29=0,Z30=0,Z31=0,Z32=0,Z33=0),"No outage",SUM(Z27:Z33))</f>
        <v>420</v>
      </c>
      <c r="AA48" s="544" t="str">
        <f aca="false">IF(AA27=0,"no data", AVERAGE(AA27:AA33))</f>
        <v>no data</v>
      </c>
      <c r="AB48" s="543" t="n">
        <f aca="false">IF(AB27=0,"no data", SUM(AB27:AB33))</f>
        <v>708</v>
      </c>
      <c r="AC48" s="543" t="n">
        <f aca="false">IF(AC27=0,"no data", SUM(AC27:AC33))</f>
        <v>-466</v>
      </c>
      <c r="AD48" s="549" t="n">
        <f aca="false">IF(AD27=0,"no data", AVERAGE(AD27:AD33))</f>
        <v>127.142857142857</v>
      </c>
      <c r="AE48" s="542" t="n">
        <f aca="false">IF(AE27=0,"no data", AVERAGE(AE27:AE33))</f>
        <v>0.97402600613568</v>
      </c>
      <c r="AF48" s="544" t="n">
        <f aca="false">IF(AF27=0,"no data", AVERAGE(AF27:AF33))</f>
        <v>145.172619047619</v>
      </c>
      <c r="AG48" s="542" t="n">
        <f aca="false">IF(AG27=0,"no data", AVERAGE(AG27:AG33))</f>
        <v>0.823963235177333</v>
      </c>
      <c r="AH48" s="542" t="n">
        <f aca="false">IF(AH27=0,"no data", AVERAGE(AH27:AH33))</f>
        <v>1</v>
      </c>
      <c r="AI48" s="542" t="n">
        <f aca="false">IF(AI27=0,"no data", AVERAGE(AI27:AI33))</f>
        <v>0.868189497047753</v>
      </c>
      <c r="AJ48" s="543" t="n">
        <f aca="false">IF(AJ27=0,"no data", SUM(AJ27:AJ33))</f>
        <v>56.905</v>
      </c>
      <c r="AK48" s="544" t="n">
        <f aca="false">IF(AK27=0,"no data", AVERAGE(AK27:AK33))</f>
        <v>139.98</v>
      </c>
      <c r="AL48" s="544" t="n">
        <f aca="false">AJ48*AK48</f>
        <v>7965.5619</v>
      </c>
      <c r="AM48" s="544" t="n">
        <f aca="false">IF(AM27=0,"no data", SUM(AM27:AM33))</f>
        <v>176.098</v>
      </c>
      <c r="AN48" s="544" t="n">
        <f aca="false">IF(AN27=0,"no data", AVERAGE(AN27:AN33))</f>
        <v>944.285714285714</v>
      </c>
      <c r="AO48" s="544" t="n">
        <f aca="false">AM48*AN48</f>
        <v>166286.825714286</v>
      </c>
      <c r="AP48" s="548" t="n">
        <f aca="false">IF(AP27=0,"no data", AVERAGE(AP27:AP33))</f>
        <v>8671.3400515191</v>
      </c>
      <c r="AQ48" s="464"/>
      <c r="AY48" s="440"/>
      <c r="BA48" s="441"/>
      <c r="BQ48" s="5"/>
      <c r="BR48" s="5"/>
      <c r="BS48" s="5"/>
      <c r="BX48" s="186"/>
      <c r="BY48" s="186"/>
    </row>
    <row r="49" customFormat="false" ht="15.75" hidden="false" customHeight="false" outlineLevel="0" collapsed="false">
      <c r="B49" s="533" t="s">
        <v>112</v>
      </c>
      <c r="C49" s="550" t="n">
        <f aca="false">IF(C34=0,"no data", AVERAGE(C34:C40))</f>
        <v>91.6416666666667</v>
      </c>
      <c r="D49" s="550" t="n">
        <f aca="false">IF(D34=0,"no data", AVERAGE(D34:D40))</f>
        <v>0.666316666666667</v>
      </c>
      <c r="E49" s="550" t="n">
        <f aca="false">IF(E34=0,"no data", AVERAGE(E34:E40))</f>
        <v>99.1666666666667</v>
      </c>
      <c r="F49" s="550" t="n">
        <f aca="false">IF(F34=0,"no data", AVERAGE(F34:F40))</f>
        <v>84</v>
      </c>
      <c r="G49" s="551" t="n">
        <f aca="false">SUM(G34:G40)+INT(SUM(H34:H40)/60)</f>
        <v>143</v>
      </c>
      <c r="H49" s="551" t="n">
        <f aca="false">SUM(H34:H40)-INT(SUM(H34:H40)/60)*60</f>
        <v>39</v>
      </c>
      <c r="I49" s="551" t="n">
        <f aca="false">SUM(I34:I40)+INT(SUM(J34:J40)/60)</f>
        <v>144</v>
      </c>
      <c r="J49" s="551" t="n">
        <f aca="false">SUM(J34:J40)-INT(SUM(J34:J40)/60)*60</f>
        <v>0</v>
      </c>
      <c r="K49" s="551" t="n">
        <f aca="false">SUM(K34:K40)+INT(SUM(L34:L40)/60)</f>
        <v>0</v>
      </c>
      <c r="L49" s="551" t="n">
        <f aca="false">SUM(L34:L40)-INT(SUM(L34:L40)/60)*60</f>
        <v>0</v>
      </c>
      <c r="M49" s="551" t="n">
        <f aca="false">SUM(M34:M40)+INT(SUM(N34:N40)/60)</f>
        <v>0</v>
      </c>
      <c r="N49" s="551" t="n">
        <f aca="false">SUM(N34:N40)-INT(SUM(N34:N40)/60)*60</f>
        <v>0</v>
      </c>
      <c r="O49" s="551" t="n">
        <f aca="false">SUM(O34:O40)+INT(SUM(P34:P40)/60)</f>
        <v>47</v>
      </c>
      <c r="P49" s="551" t="n">
        <f aca="false">SUM(P34:P40)-INT(SUM(P34:P40)/60)*60</f>
        <v>3</v>
      </c>
      <c r="Q49" s="552" t="n">
        <f aca="false">IF(Q28=0,"no data", AVERAGE(Q34:Q40))</f>
        <v>3481.33333333333</v>
      </c>
      <c r="R49" s="552" t="n">
        <f aca="false">IF(R34=0,"no data", AVERAGE(R34:R40))</f>
        <v>3052</v>
      </c>
      <c r="S49" s="552" t="n">
        <f aca="false">IF(S34=0,"no data", AVERAGE(S34:S40))</f>
        <v>3044.66666666667</v>
      </c>
      <c r="T49" s="552" t="n">
        <f aca="false">IF(T34=0,"no data", SUM(T34:T40))</f>
        <v>17893</v>
      </c>
      <c r="U49" s="552" t="n">
        <f aca="false">IF(U34=0,"no data", SUM(U34:U40))</f>
        <v>18516</v>
      </c>
      <c r="V49" s="553" t="n">
        <f aca="false">IF(V34=0,"no data", AVERAGE(V34:V40))</f>
        <v>40.6666666666667</v>
      </c>
      <c r="W49" s="550" t="e">
        <f aca="false">IF(AND(W34=0,W35=0,W36=0,W37=0,W38=0,W39=0,#REF!=0),"No outage",SUM(W34:W40))</f>
        <v>#REF!</v>
      </c>
      <c r="X49" s="550" t="e">
        <f aca="false">IF(AND(X34=0,X35=0,X36=0,X37=0,X38=0,X39=0,#REF!=0),"No outage",SUM(X34:X40))</f>
        <v>#REF!</v>
      </c>
      <c r="Y49" s="553" t="str">
        <f aca="false">IF(Y34=0,"no data", AVERAGE(Y34:Y40))</f>
        <v>no data</v>
      </c>
      <c r="Z49" s="550" t="e">
        <f aca="false">IF(AND(Z34=0,Z35=0,Z36=0,Z37=0,Z38=0,Z39=0,#REF!=0),"No outage",SUM(Z34:Z40))</f>
        <v>#REF!</v>
      </c>
      <c r="AA49" s="550" t="str">
        <f aca="false">IF(AA34=0,"no data", AVERAGE(AA34:AA40))</f>
        <v>no data</v>
      </c>
      <c r="AB49" s="552" t="n">
        <f aca="false">IF(AB34=0,"no data", SUM(AB34:AB40))</f>
        <v>623</v>
      </c>
      <c r="AC49" s="552" t="n">
        <f aca="false">IF(AC34=0,"no data", SUM(AC34:AC40))</f>
        <v>-375</v>
      </c>
      <c r="AD49" s="553" t="n">
        <f aca="false">IF(AD34=0,"no data", AVERAGE(AD34:AD40))</f>
        <v>135.166666666667</v>
      </c>
      <c r="AE49" s="554" t="n">
        <f aca="false">IF(AE34=0,"no data", AVERAGE(AE34:AE40))</f>
        <v>0.952222224382257</v>
      </c>
      <c r="AF49" s="550" t="n">
        <f aca="false">IF(AF34=0,"no data", AVERAGE(AF34:AF40))</f>
        <v>145.055555555556</v>
      </c>
      <c r="AG49" s="554" t="n">
        <f aca="false">IF(AG34=0,"no data", AVERAGE(AG34:AG40))</f>
        <v>0.856665739897799</v>
      </c>
      <c r="AH49" s="554" t="e">
        <f aca="false">IF(AH28=0,"no data", AVERAGE(AH34:AH40))</f>
        <v>#DIV/0!</v>
      </c>
      <c r="AI49" s="554" t="n">
        <f aca="false">IF(AI34=0,"no data", AVERAGE(AI34:AI40))</f>
        <v>0.913012562949819</v>
      </c>
      <c r="AJ49" s="552" t="n">
        <f aca="false">IF(AJ34=0,"no data", SUM(AJ34:AJ40))</f>
        <v>48.123</v>
      </c>
      <c r="AK49" s="550" t="n">
        <f aca="false">IF(AK34=0,"no data", AVERAGE(AK34:AK40))</f>
        <v>141.056666666667</v>
      </c>
      <c r="AL49" s="550" t="n">
        <f aca="false">AJ49*AK49</f>
        <v>6788.06997</v>
      </c>
      <c r="AM49" s="550" t="n">
        <f aca="false">IF(AM34=0,"no data", SUM(AM34:AM40))</f>
        <v>158.975</v>
      </c>
      <c r="AN49" s="550" t="n">
        <f aca="false">IF(AN34=0,"no data", AVERAGE(AN34:AN40))</f>
        <v>943.591886666667</v>
      </c>
      <c r="AO49" s="550" t="n">
        <f aca="false">AM49*AN49</f>
        <v>150007.520182833</v>
      </c>
      <c r="AP49" s="555" t="n">
        <f aca="false">IF(AP34=0,"no data", AVERAGE(AP34:AP40))</f>
        <v>8760.91194419855</v>
      </c>
      <c r="AQ49" s="464"/>
      <c r="AY49" s="440"/>
      <c r="BA49" s="441"/>
      <c r="BQ49" s="5"/>
      <c r="BR49" s="5"/>
      <c r="BS49" s="5"/>
      <c r="BX49" s="186"/>
      <c r="BY49" s="186"/>
    </row>
    <row r="50" customFormat="false" ht="15.7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4"/>
      <c r="AG50" s="470"/>
      <c r="AH50" s="470"/>
      <c r="AI50" s="470"/>
      <c r="AJ50" s="470"/>
      <c r="AK50" s="470"/>
      <c r="AL50" s="470"/>
      <c r="AP50" s="475"/>
      <c r="AQ50" s="477"/>
      <c r="AR50" s="477"/>
      <c r="AY50" s="440"/>
      <c r="BA50" s="441"/>
      <c r="BQ50" s="5"/>
      <c r="BR50" s="5"/>
      <c r="BS50" s="5"/>
      <c r="BX50" s="186"/>
      <c r="BY50" s="186"/>
    </row>
    <row r="51" customFormat="false" ht="1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194"/>
      <c r="AR51" s="194"/>
      <c r="AY51" s="440"/>
      <c r="BA51" s="441"/>
      <c r="BQ51" s="5"/>
      <c r="BR51" s="5"/>
      <c r="BS51" s="5"/>
      <c r="BX51" s="186"/>
      <c r="BY51" s="186"/>
    </row>
    <row r="52" customFormat="false" ht="15.75" hidden="false" customHeight="false" outlineLevel="0" collapsed="false">
      <c r="B52" s="2"/>
      <c r="C52" s="470"/>
      <c r="D52" s="470"/>
      <c r="E52" s="470"/>
      <c r="F52" s="471"/>
      <c r="G52" s="471"/>
      <c r="H52" s="471"/>
      <c r="I52" s="471"/>
      <c r="J52" s="472"/>
      <c r="K52" s="472"/>
      <c r="L52" s="472"/>
      <c r="M52" s="472"/>
      <c r="N52" s="473"/>
      <c r="O52" s="473"/>
      <c r="P52" s="470"/>
      <c r="Q52" s="470"/>
      <c r="R52" s="470"/>
      <c r="S52" s="470"/>
      <c r="T52" s="470"/>
      <c r="U52" s="470"/>
      <c r="V52" s="470"/>
      <c r="W52" s="470"/>
      <c r="X52" s="470"/>
      <c r="Y52" s="470"/>
      <c r="Z52" s="470"/>
      <c r="AA52" s="470"/>
      <c r="AB52" s="473"/>
      <c r="AC52" s="473"/>
      <c r="AD52" s="470"/>
      <c r="AE52" s="473"/>
      <c r="AF52" s="473"/>
      <c r="AG52" s="470"/>
      <c r="AH52" s="470"/>
      <c r="AI52" s="470"/>
      <c r="AJ52" s="470"/>
      <c r="AK52" s="470"/>
      <c r="AL52" s="470"/>
      <c r="AP52" s="194"/>
      <c r="AQ52" s="194"/>
      <c r="AR52" s="194"/>
      <c r="AY52" s="440"/>
      <c r="BA52" s="441"/>
      <c r="BQ52" s="5"/>
      <c r="BR52" s="5"/>
      <c r="BS52" s="5"/>
      <c r="BX52" s="186"/>
      <c r="BY52" s="186"/>
    </row>
    <row r="53" customFormat="false" ht="16.5" hidden="false" customHeight="false" outlineLevel="0" collapsed="false">
      <c r="B53" s="479" t="s">
        <v>186</v>
      </c>
      <c r="C53" s="556" t="s">
        <v>187</v>
      </c>
      <c r="D53" s="556"/>
      <c r="E53" s="556"/>
      <c r="F53" s="556"/>
      <c r="G53" s="556"/>
      <c r="H53" s="556"/>
      <c r="I53" s="556"/>
      <c r="J53" s="556"/>
      <c r="K53" s="556"/>
      <c r="L53" s="556"/>
      <c r="M53" s="556"/>
      <c r="N53" s="556"/>
      <c r="O53" s="556"/>
      <c r="P53" s="556"/>
      <c r="Q53" s="556"/>
      <c r="R53" s="556"/>
      <c r="S53" s="556"/>
      <c r="T53" s="556"/>
      <c r="U53" s="556"/>
      <c r="V53" s="556"/>
      <c r="W53" s="556"/>
      <c r="X53" s="556"/>
      <c r="Y53" s="556"/>
      <c r="Z53" s="556"/>
      <c r="AA53" s="556"/>
      <c r="AB53" s="556"/>
      <c r="AC53" s="556"/>
      <c r="AD53" s="556"/>
      <c r="AE53" s="473"/>
      <c r="AF53" s="473"/>
      <c r="AG53" s="470"/>
      <c r="AH53" s="470"/>
      <c r="AI53" s="470"/>
      <c r="AJ53" s="470"/>
      <c r="AK53" s="470"/>
      <c r="AL53" s="470"/>
      <c r="AP53" s="194"/>
      <c r="AQ53" s="194"/>
      <c r="AR53" s="194"/>
      <c r="AY53" s="440"/>
      <c r="BQ53" s="5"/>
      <c r="BR53" s="5"/>
      <c r="BS53" s="5"/>
      <c r="BX53" s="186"/>
      <c r="BY53" s="186"/>
    </row>
    <row r="54" customFormat="false" ht="15.75" hidden="false" customHeight="true" outlineLevel="0" collapsed="false">
      <c r="B54" s="484" t="n">
        <v>42887</v>
      </c>
      <c r="C54" s="557" t="s">
        <v>292</v>
      </c>
      <c r="D54" s="557"/>
      <c r="E54" s="557"/>
      <c r="F54" s="557"/>
      <c r="G54" s="557"/>
      <c r="H54" s="557"/>
      <c r="I54" s="557"/>
      <c r="J54" s="557"/>
      <c r="K54" s="557"/>
      <c r="L54" s="557"/>
      <c r="M54" s="557"/>
      <c r="N54" s="557"/>
      <c r="O54" s="557"/>
      <c r="P54" s="557"/>
      <c r="Q54" s="557"/>
      <c r="R54" s="557"/>
      <c r="S54" s="557"/>
      <c r="T54" s="557"/>
      <c r="U54" s="557"/>
      <c r="V54" s="557"/>
      <c r="W54" s="557"/>
      <c r="X54" s="557"/>
      <c r="Y54" s="557"/>
      <c r="Z54" s="557"/>
      <c r="AA54" s="557"/>
      <c r="AB54" s="557"/>
      <c r="AC54" s="557"/>
      <c r="AD54" s="557"/>
      <c r="AE54" s="473"/>
      <c r="AF54" s="473"/>
      <c r="AG54" s="470"/>
      <c r="AH54" s="470"/>
      <c r="AI54" s="470"/>
      <c r="AJ54" s="470"/>
      <c r="AK54" s="470"/>
      <c r="AL54" s="470"/>
      <c r="AP54" s="194"/>
      <c r="AQ54" s="194"/>
      <c r="AR54" s="194"/>
      <c r="AY54" s="440"/>
      <c r="BQ54" s="5"/>
      <c r="BR54" s="5"/>
      <c r="BS54" s="5"/>
      <c r="BX54" s="186"/>
      <c r="BY54" s="186"/>
    </row>
    <row r="55" customFormat="false" ht="15.75" hidden="false" customHeight="true" outlineLevel="0" collapsed="false">
      <c r="B55" s="484" t="n">
        <v>42888</v>
      </c>
      <c r="C55" s="488" t="s">
        <v>293</v>
      </c>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73"/>
      <c r="AF55" s="473"/>
      <c r="AG55" s="470"/>
      <c r="AH55" s="470"/>
      <c r="AI55" s="470"/>
      <c r="AJ55" s="470"/>
      <c r="AK55" s="470"/>
      <c r="AL55" s="470"/>
      <c r="AP55" s="194"/>
      <c r="AQ55" s="194"/>
      <c r="AR55" s="194"/>
      <c r="AY55" s="440"/>
      <c r="BQ55" s="5"/>
      <c r="BR55" s="5"/>
      <c r="BS55" s="5"/>
      <c r="BX55" s="186"/>
      <c r="BY55" s="186"/>
    </row>
    <row r="56" customFormat="false" ht="15.75" hidden="false" customHeight="true" outlineLevel="0" collapsed="false">
      <c r="B56" s="484" t="n">
        <v>42889</v>
      </c>
      <c r="C56" s="488" t="s">
        <v>294</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Q56" s="5"/>
      <c r="BR56" s="5"/>
      <c r="BS56" s="5"/>
      <c r="BX56" s="186"/>
      <c r="BY56" s="186"/>
    </row>
    <row r="57" customFormat="false" ht="15.75" hidden="false" customHeight="true" outlineLevel="0" collapsed="false">
      <c r="B57" s="484" t="n">
        <v>42890</v>
      </c>
      <c r="C57" s="488" t="s">
        <v>295</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Q57" s="5"/>
      <c r="BR57" s="5"/>
      <c r="BS57" s="5"/>
      <c r="BX57" s="186"/>
      <c r="BY57" s="186"/>
    </row>
    <row r="58" customFormat="false" ht="15.75" hidden="false" customHeight="true" outlineLevel="0" collapsed="false">
      <c r="B58" s="484" t="n">
        <v>42891</v>
      </c>
      <c r="C58" s="557" t="s">
        <v>296</v>
      </c>
      <c r="D58" s="557"/>
      <c r="E58" s="557"/>
      <c r="F58" s="557"/>
      <c r="G58" s="557"/>
      <c r="H58" s="557"/>
      <c r="I58" s="557"/>
      <c r="J58" s="557"/>
      <c r="K58" s="557"/>
      <c r="L58" s="557"/>
      <c r="M58" s="557"/>
      <c r="N58" s="557"/>
      <c r="O58" s="557"/>
      <c r="P58" s="557"/>
      <c r="Q58" s="557"/>
      <c r="R58" s="557"/>
      <c r="S58" s="557"/>
      <c r="T58" s="557"/>
      <c r="U58" s="557"/>
      <c r="V58" s="557"/>
      <c r="W58" s="557"/>
      <c r="X58" s="557"/>
      <c r="Y58" s="557"/>
      <c r="Z58" s="557"/>
      <c r="AA58" s="557"/>
      <c r="AB58" s="557"/>
      <c r="AC58" s="557"/>
      <c r="AD58" s="557"/>
      <c r="AE58" s="473"/>
      <c r="AF58" s="473"/>
      <c r="AG58" s="470"/>
      <c r="AH58" s="470"/>
      <c r="AI58" s="470"/>
      <c r="AJ58" s="470"/>
      <c r="AK58" s="470"/>
      <c r="AL58" s="470"/>
      <c r="AP58" s="194"/>
      <c r="AQ58" s="194"/>
      <c r="AR58" s="194"/>
      <c r="AY58" s="440"/>
      <c r="BQ58" s="5"/>
      <c r="BR58" s="5"/>
      <c r="BS58" s="5"/>
      <c r="BX58" s="186"/>
      <c r="BY58" s="186"/>
    </row>
    <row r="59" customFormat="false" ht="15.75" hidden="false" customHeight="true" outlineLevel="0" collapsed="false">
      <c r="B59" s="484" t="n">
        <v>42892</v>
      </c>
      <c r="C59" s="557" t="s">
        <v>297</v>
      </c>
      <c r="D59" s="557"/>
      <c r="E59" s="557"/>
      <c r="F59" s="557"/>
      <c r="G59" s="557"/>
      <c r="H59" s="557"/>
      <c r="I59" s="557"/>
      <c r="J59" s="557"/>
      <c r="K59" s="557"/>
      <c r="L59" s="557"/>
      <c r="M59" s="557"/>
      <c r="N59" s="557"/>
      <c r="O59" s="557"/>
      <c r="P59" s="557"/>
      <c r="Q59" s="557"/>
      <c r="R59" s="557"/>
      <c r="S59" s="557"/>
      <c r="T59" s="557"/>
      <c r="U59" s="557"/>
      <c r="V59" s="557"/>
      <c r="W59" s="557"/>
      <c r="X59" s="557"/>
      <c r="Y59" s="557"/>
      <c r="Z59" s="557"/>
      <c r="AA59" s="557"/>
      <c r="AB59" s="557"/>
      <c r="AC59" s="557"/>
      <c r="AD59" s="557"/>
      <c r="AE59" s="473"/>
      <c r="AF59" s="473"/>
      <c r="AG59" s="470"/>
      <c r="AH59" s="470"/>
      <c r="AI59" s="470"/>
      <c r="AJ59" s="470"/>
      <c r="AK59" s="470"/>
      <c r="AL59" s="470"/>
      <c r="AP59" s="194"/>
      <c r="AQ59" s="194"/>
      <c r="AR59" s="194"/>
      <c r="AY59" s="440"/>
      <c r="BQ59" s="5"/>
      <c r="BR59" s="5"/>
      <c r="BS59" s="5"/>
      <c r="BX59" s="186"/>
      <c r="BY59" s="186"/>
    </row>
    <row r="60" customFormat="false" ht="15.75" hidden="false" customHeight="true" outlineLevel="0" collapsed="false">
      <c r="B60" s="484" t="n">
        <v>42893</v>
      </c>
      <c r="C60" s="488" t="s">
        <v>298</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Q60" s="5"/>
      <c r="BR60" s="5"/>
      <c r="BS60" s="5"/>
      <c r="BX60" s="186"/>
      <c r="BY60" s="186"/>
    </row>
    <row r="61" customFormat="false" ht="15.75" hidden="false" customHeight="true" outlineLevel="0" collapsed="false">
      <c r="B61" s="484" t="n">
        <v>42894</v>
      </c>
      <c r="C61" s="488" t="s">
        <v>299</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Q61" s="5"/>
      <c r="BR61" s="5"/>
      <c r="BS61" s="5"/>
      <c r="BX61" s="186"/>
      <c r="BY61" s="186"/>
    </row>
    <row r="62" customFormat="false" ht="15.75" hidden="false" customHeight="true" outlineLevel="0" collapsed="false">
      <c r="B62" s="484" t="n">
        <v>42895</v>
      </c>
      <c r="C62" s="488" t="s">
        <v>300</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Q62" s="5"/>
      <c r="BR62" s="5"/>
      <c r="BS62" s="5"/>
      <c r="BX62" s="186"/>
      <c r="BY62" s="186"/>
    </row>
    <row r="63" customFormat="false" ht="15.75" hidden="false" customHeight="true" outlineLevel="0" collapsed="false">
      <c r="B63" s="484" t="n">
        <v>42896</v>
      </c>
      <c r="C63" s="488" t="s">
        <v>301</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Q63" s="5"/>
      <c r="BR63" s="5"/>
      <c r="BS63" s="5"/>
      <c r="BX63" s="186"/>
      <c r="BY63" s="186"/>
    </row>
    <row r="64" customFormat="false" ht="15.75" hidden="false" customHeight="true" outlineLevel="0" collapsed="false">
      <c r="B64" s="484" t="n">
        <v>42897</v>
      </c>
      <c r="C64" s="488" t="s">
        <v>302</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Q64" s="5"/>
      <c r="BR64" s="5"/>
      <c r="BS64" s="5"/>
      <c r="BX64" s="186"/>
      <c r="BY64" s="186"/>
    </row>
    <row r="65" customFormat="false" ht="15.75" hidden="false" customHeight="true" outlineLevel="0" collapsed="false">
      <c r="B65" s="484" t="n">
        <v>42898</v>
      </c>
      <c r="C65" s="488" t="s">
        <v>303</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Q65" s="5"/>
      <c r="BR65" s="5"/>
      <c r="BS65" s="5"/>
      <c r="BX65" s="186"/>
      <c r="BY65" s="186"/>
    </row>
    <row r="66" customFormat="false" ht="15.75" hidden="false" customHeight="true" outlineLevel="0" collapsed="false">
      <c r="B66" s="484" t="n">
        <v>42899</v>
      </c>
      <c r="C66" s="488" t="s">
        <v>304</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Q66" s="5"/>
      <c r="BR66" s="5"/>
      <c r="BS66" s="5"/>
      <c r="BX66" s="186"/>
      <c r="BY66" s="186"/>
    </row>
    <row r="67" customFormat="false" ht="15.75" hidden="false" customHeight="true" outlineLevel="0" collapsed="false">
      <c r="B67" s="484" t="n">
        <v>42900</v>
      </c>
      <c r="C67" s="488" t="s">
        <v>305</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Q67" s="5"/>
      <c r="BR67" s="5"/>
      <c r="BS67" s="5"/>
      <c r="BX67" s="186"/>
      <c r="BY67" s="186"/>
    </row>
    <row r="68" customFormat="false" ht="17.25" hidden="false" customHeight="true" outlineLevel="0" collapsed="false">
      <c r="B68" s="484" t="n">
        <v>42901</v>
      </c>
      <c r="C68" s="488" t="s">
        <v>305</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Q68" s="5"/>
      <c r="BR68" s="5"/>
      <c r="BS68" s="5"/>
      <c r="BX68" s="186"/>
      <c r="BY68" s="186"/>
    </row>
    <row r="69" customFormat="false" ht="15.75" hidden="false" customHeight="true" outlineLevel="0" collapsed="false">
      <c r="B69" s="484" t="n">
        <v>42902</v>
      </c>
      <c r="C69" s="488" t="s">
        <v>306</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Q69" s="5"/>
      <c r="BR69" s="5"/>
      <c r="BS69" s="5"/>
      <c r="BX69" s="186"/>
      <c r="BY69" s="186"/>
    </row>
    <row r="70" customFormat="false" ht="15.75" hidden="false" customHeight="true" outlineLevel="0" collapsed="false">
      <c r="B70" s="484" t="n">
        <v>42903</v>
      </c>
      <c r="C70" s="488" t="s">
        <v>307</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Q70" s="5"/>
      <c r="BR70" s="5"/>
      <c r="BS70" s="5"/>
      <c r="BX70" s="186"/>
      <c r="BY70" s="186"/>
    </row>
    <row r="71" customFormat="false" ht="15.75" hidden="false" customHeight="true" outlineLevel="0" collapsed="false">
      <c r="B71" s="484" t="n">
        <v>42904</v>
      </c>
      <c r="C71" s="488" t="s">
        <v>308</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Q71" s="5"/>
      <c r="BR71" s="5"/>
      <c r="BS71" s="5"/>
      <c r="BX71" s="186"/>
      <c r="BY71" s="186"/>
    </row>
    <row r="72" customFormat="false" ht="15.75" hidden="false" customHeight="true" outlineLevel="0" collapsed="false">
      <c r="B72" s="484" t="n">
        <v>42905</v>
      </c>
      <c r="C72" s="488" t="s">
        <v>307</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Q72" s="5"/>
      <c r="BR72" s="5"/>
      <c r="BS72" s="5"/>
      <c r="BX72" s="186"/>
      <c r="BY72" s="186"/>
    </row>
    <row r="73" customFormat="false" ht="15.75" hidden="false" customHeight="true" outlineLevel="0" collapsed="false">
      <c r="B73" s="484" t="n">
        <v>42906</v>
      </c>
      <c r="C73" s="488" t="s">
        <v>301</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Q73" s="5"/>
      <c r="BR73" s="5"/>
      <c r="BS73" s="5"/>
      <c r="BX73" s="186"/>
      <c r="BY73" s="186"/>
    </row>
    <row r="74" customFormat="false" ht="15.75" hidden="false" customHeight="true" outlineLevel="0" collapsed="false">
      <c r="B74" s="484" t="n">
        <v>42907</v>
      </c>
      <c r="C74" s="488" t="s">
        <v>302</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Q74" s="5"/>
      <c r="BR74" s="5"/>
      <c r="BS74" s="5"/>
      <c r="BX74" s="186"/>
      <c r="BY74" s="186"/>
    </row>
    <row r="75" customFormat="false" ht="15.75" hidden="false" customHeight="true" outlineLevel="0" collapsed="false">
      <c r="B75" s="484" t="n">
        <v>42908</v>
      </c>
      <c r="C75" s="488" t="s">
        <v>309</v>
      </c>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73"/>
      <c r="AF75" s="473"/>
      <c r="AG75" s="470"/>
      <c r="AH75" s="470"/>
      <c r="AI75" s="470"/>
      <c r="AJ75" s="470"/>
      <c r="AK75" s="470"/>
      <c r="AL75" s="470"/>
      <c r="AP75" s="194"/>
      <c r="AQ75" s="194"/>
      <c r="AR75" s="194"/>
      <c r="AY75" s="440"/>
      <c r="BQ75" s="5"/>
      <c r="BR75" s="5"/>
      <c r="BS75" s="5"/>
      <c r="BX75" s="186"/>
      <c r="BY75" s="186"/>
    </row>
    <row r="76" customFormat="false" ht="15.75" hidden="false" customHeight="true" outlineLevel="0" collapsed="false">
      <c r="B76" s="484" t="n">
        <v>42909</v>
      </c>
      <c r="C76" s="488" t="s">
        <v>310</v>
      </c>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73"/>
      <c r="AF76" s="473"/>
      <c r="AG76" s="470"/>
      <c r="AH76" s="470"/>
      <c r="AI76" s="470"/>
      <c r="AJ76" s="470"/>
      <c r="AK76" s="470"/>
      <c r="AL76" s="470"/>
      <c r="AP76" s="194"/>
      <c r="AQ76" s="194"/>
      <c r="AR76" s="194"/>
      <c r="AY76" s="440"/>
      <c r="BQ76" s="5"/>
      <c r="BR76" s="5"/>
      <c r="BS76" s="5"/>
      <c r="BX76" s="186"/>
      <c r="BY76" s="186"/>
    </row>
    <row r="77" customFormat="false" ht="15.75" hidden="false" customHeight="true" outlineLevel="0" collapsed="false">
      <c r="B77" s="484" t="n">
        <v>42910</v>
      </c>
      <c r="C77" s="488" t="s">
        <v>311</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Q77" s="5"/>
      <c r="BR77" s="5"/>
      <c r="BS77" s="5"/>
      <c r="BX77" s="186"/>
      <c r="BY77" s="186"/>
    </row>
    <row r="78" customFormat="false" ht="15.75" hidden="false" customHeight="true" outlineLevel="0" collapsed="false">
      <c r="B78" s="484" t="n">
        <v>42911</v>
      </c>
      <c r="C78" s="488" t="s">
        <v>306</v>
      </c>
      <c r="D78" s="488"/>
      <c r="E78" s="488"/>
      <c r="F78" s="488"/>
      <c r="G78" s="488"/>
      <c r="H78" s="488"/>
      <c r="I78" s="488"/>
      <c r="J78" s="488"/>
      <c r="K78" s="488"/>
      <c r="L78" s="488"/>
      <c r="M78" s="488"/>
      <c r="N78" s="488"/>
      <c r="O78" s="488"/>
      <c r="P78" s="488"/>
      <c r="Q78" s="488"/>
      <c r="R78" s="488"/>
      <c r="S78" s="488"/>
      <c r="T78" s="488"/>
      <c r="U78" s="488"/>
      <c r="V78" s="488"/>
      <c r="W78" s="488"/>
      <c r="X78" s="488"/>
      <c r="Y78" s="488"/>
      <c r="Z78" s="488"/>
      <c r="AA78" s="488"/>
      <c r="AB78" s="488"/>
      <c r="AC78" s="488"/>
      <c r="AD78" s="488"/>
      <c r="AE78" s="473"/>
      <c r="AF78" s="473"/>
      <c r="AG78" s="470"/>
      <c r="AH78" s="470"/>
      <c r="AI78" s="470"/>
      <c r="AJ78" s="470"/>
      <c r="AK78" s="470"/>
      <c r="AL78" s="470"/>
      <c r="AP78" s="194"/>
      <c r="AQ78" s="194"/>
      <c r="AR78" s="194"/>
      <c r="AY78" s="440"/>
      <c r="BQ78" s="5"/>
      <c r="BR78" s="5"/>
      <c r="BS78" s="5"/>
      <c r="BX78" s="186"/>
      <c r="BY78" s="186"/>
    </row>
    <row r="79" customFormat="false" ht="15.75" hidden="false" customHeight="true" outlineLevel="0" collapsed="false">
      <c r="B79" s="484" t="n">
        <v>42912</v>
      </c>
      <c r="C79" s="557" t="s">
        <v>312</v>
      </c>
      <c r="D79" s="557"/>
      <c r="E79" s="557"/>
      <c r="F79" s="557"/>
      <c r="G79" s="557"/>
      <c r="H79" s="557"/>
      <c r="I79" s="557"/>
      <c r="J79" s="557"/>
      <c r="K79" s="557"/>
      <c r="L79" s="557"/>
      <c r="M79" s="557"/>
      <c r="N79" s="557"/>
      <c r="O79" s="557"/>
      <c r="P79" s="557"/>
      <c r="Q79" s="557"/>
      <c r="R79" s="557"/>
      <c r="S79" s="557"/>
      <c r="T79" s="557"/>
      <c r="U79" s="557"/>
      <c r="V79" s="557"/>
      <c r="W79" s="557"/>
      <c r="X79" s="557"/>
      <c r="Y79" s="557"/>
      <c r="Z79" s="557"/>
      <c r="AA79" s="557"/>
      <c r="AB79" s="557"/>
      <c r="AC79" s="557"/>
      <c r="AD79" s="557"/>
      <c r="AE79" s="473"/>
      <c r="AF79" s="473"/>
      <c r="AG79" s="470"/>
      <c r="AH79" s="470"/>
      <c r="AI79" s="470"/>
      <c r="AJ79" s="470"/>
      <c r="AK79" s="470"/>
      <c r="AL79" s="470"/>
      <c r="AP79" s="194"/>
      <c r="AQ79" s="194"/>
      <c r="AR79" s="194"/>
      <c r="AY79" s="440"/>
      <c r="BQ79" s="5"/>
      <c r="BR79" s="5"/>
      <c r="BS79" s="5"/>
      <c r="BX79" s="186"/>
      <c r="BY79" s="186"/>
    </row>
    <row r="80" customFormat="false" ht="15.75" hidden="false" customHeight="true" outlineLevel="0" collapsed="false">
      <c r="B80" s="484" t="n">
        <v>42913</v>
      </c>
      <c r="C80" s="557" t="s">
        <v>313</v>
      </c>
      <c r="D80" s="557"/>
      <c r="E80" s="557"/>
      <c r="F80" s="557"/>
      <c r="G80" s="557"/>
      <c r="H80" s="557"/>
      <c r="I80" s="557"/>
      <c r="J80" s="557"/>
      <c r="K80" s="557"/>
      <c r="L80" s="557"/>
      <c r="M80" s="557"/>
      <c r="N80" s="557"/>
      <c r="O80" s="557"/>
      <c r="P80" s="557"/>
      <c r="Q80" s="557"/>
      <c r="R80" s="557"/>
      <c r="S80" s="557"/>
      <c r="T80" s="557"/>
      <c r="U80" s="557"/>
      <c r="V80" s="557"/>
      <c r="W80" s="557"/>
      <c r="X80" s="557"/>
      <c r="Y80" s="557"/>
      <c r="Z80" s="557"/>
      <c r="AA80" s="557"/>
      <c r="AB80" s="557"/>
      <c r="AC80" s="557"/>
      <c r="AD80" s="557"/>
      <c r="AE80" s="473"/>
      <c r="AF80" s="473"/>
      <c r="AG80" s="470"/>
      <c r="AH80" s="470"/>
      <c r="AI80" s="470"/>
      <c r="AJ80" s="470"/>
      <c r="AK80" s="470"/>
      <c r="AL80" s="470"/>
      <c r="AP80" s="194"/>
      <c r="AQ80" s="194"/>
      <c r="AR80" s="194"/>
      <c r="AY80" s="440"/>
      <c r="BQ80" s="5"/>
      <c r="BR80" s="5"/>
      <c r="BS80" s="5"/>
      <c r="BX80" s="186"/>
      <c r="BY80" s="186"/>
    </row>
    <row r="81" customFormat="false" ht="15.75" hidden="false" customHeight="true" outlineLevel="0" collapsed="false">
      <c r="B81" s="484" t="n">
        <v>42914</v>
      </c>
      <c r="C81" s="557" t="s">
        <v>314</v>
      </c>
      <c r="D81" s="557"/>
      <c r="E81" s="557"/>
      <c r="F81" s="557"/>
      <c r="G81" s="557"/>
      <c r="H81" s="557"/>
      <c r="I81" s="557"/>
      <c r="J81" s="557"/>
      <c r="K81" s="557"/>
      <c r="L81" s="557"/>
      <c r="M81" s="557"/>
      <c r="N81" s="557"/>
      <c r="O81" s="557"/>
      <c r="P81" s="557"/>
      <c r="Q81" s="557"/>
      <c r="R81" s="557"/>
      <c r="S81" s="557"/>
      <c r="T81" s="557"/>
      <c r="U81" s="557"/>
      <c r="V81" s="557"/>
      <c r="W81" s="557"/>
      <c r="X81" s="557"/>
      <c r="Y81" s="557"/>
      <c r="Z81" s="557"/>
      <c r="AA81" s="557"/>
      <c r="AB81" s="557"/>
      <c r="AC81" s="557"/>
      <c r="AD81" s="557"/>
      <c r="AE81" s="473"/>
      <c r="AF81" s="473"/>
      <c r="AG81" s="470"/>
      <c r="AH81" s="470"/>
      <c r="AI81" s="470"/>
      <c r="AJ81" s="470"/>
      <c r="AK81" s="470"/>
      <c r="AL81" s="470"/>
      <c r="AP81" s="194"/>
      <c r="AQ81" s="194"/>
      <c r="AR81" s="194"/>
      <c r="AY81" s="440"/>
      <c r="BQ81" s="5"/>
      <c r="BR81" s="5"/>
      <c r="BS81" s="5"/>
      <c r="BX81" s="186"/>
      <c r="BY81" s="186"/>
    </row>
    <row r="82" customFormat="false" ht="15.75" hidden="false" customHeight="true" outlineLevel="0" collapsed="false">
      <c r="B82" s="484" t="n">
        <v>42915</v>
      </c>
      <c r="C82" s="557" t="s">
        <v>315</v>
      </c>
      <c r="D82" s="557"/>
      <c r="E82" s="557"/>
      <c r="F82" s="557"/>
      <c r="G82" s="557"/>
      <c r="H82" s="557"/>
      <c r="I82" s="557"/>
      <c r="J82" s="557"/>
      <c r="K82" s="557"/>
      <c r="L82" s="557"/>
      <c r="M82" s="557"/>
      <c r="N82" s="557"/>
      <c r="O82" s="557"/>
      <c r="P82" s="557"/>
      <c r="Q82" s="557"/>
      <c r="R82" s="557"/>
      <c r="S82" s="557"/>
      <c r="T82" s="557"/>
      <c r="U82" s="557"/>
      <c r="V82" s="557"/>
      <c r="W82" s="557"/>
      <c r="X82" s="557"/>
      <c r="Y82" s="557"/>
      <c r="Z82" s="557"/>
      <c r="AA82" s="557"/>
      <c r="AB82" s="557"/>
      <c r="AC82" s="557"/>
      <c r="AD82" s="557"/>
      <c r="AE82" s="473"/>
      <c r="AF82" s="473"/>
      <c r="AG82" s="470"/>
      <c r="AH82" s="470"/>
      <c r="AI82" s="470"/>
      <c r="AJ82" s="470"/>
      <c r="AK82" s="470"/>
      <c r="AL82" s="470"/>
      <c r="AP82" s="194"/>
      <c r="AQ82" s="194"/>
      <c r="AR82" s="194"/>
      <c r="AY82" s="440"/>
      <c r="BQ82" s="5"/>
      <c r="BR82" s="5"/>
      <c r="BS82" s="5"/>
      <c r="BX82" s="186"/>
      <c r="BY82" s="186"/>
    </row>
    <row r="83" customFormat="false" ht="15.75" hidden="false" customHeight="true" outlineLevel="0" collapsed="false">
      <c r="B83" s="484" t="n">
        <v>42916</v>
      </c>
      <c r="C83" s="488" t="s">
        <v>316</v>
      </c>
      <c r="D83" s="488"/>
      <c r="E83" s="488"/>
      <c r="F83" s="488"/>
      <c r="G83" s="488"/>
      <c r="H83" s="488"/>
      <c r="I83" s="488"/>
      <c r="J83" s="488"/>
      <c r="K83" s="488"/>
      <c r="L83" s="488"/>
      <c r="M83" s="488"/>
      <c r="N83" s="488"/>
      <c r="O83" s="488"/>
      <c r="P83" s="488"/>
      <c r="Q83" s="488"/>
      <c r="R83" s="488"/>
      <c r="S83" s="488"/>
      <c r="T83" s="488"/>
      <c r="U83" s="488"/>
      <c r="V83" s="488"/>
      <c r="W83" s="488"/>
      <c r="X83" s="488"/>
      <c r="Y83" s="488"/>
      <c r="Z83" s="488"/>
      <c r="AA83" s="488"/>
      <c r="AB83" s="488"/>
      <c r="AC83" s="488"/>
      <c r="AD83" s="488"/>
      <c r="AE83" s="473"/>
      <c r="AF83" s="473"/>
      <c r="AG83" s="470"/>
      <c r="AH83" s="470"/>
      <c r="AI83" s="470"/>
      <c r="AJ83" s="470"/>
      <c r="AK83" s="470"/>
      <c r="AL83" s="470"/>
      <c r="AP83" s="194"/>
      <c r="AQ83" s="194"/>
      <c r="AR83" s="194"/>
      <c r="AY83" s="440"/>
      <c r="BQ83" s="5"/>
      <c r="BR83" s="5"/>
      <c r="BS83" s="5"/>
      <c r="BX83" s="186"/>
      <c r="BY83" s="186"/>
    </row>
  </sheetData>
  <mergeCells count="113">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Q3:BQ5"/>
    <mergeCell ref="BR3:BR5"/>
    <mergeCell ref="BU3:BU5"/>
    <mergeCell ref="BV3:BV5"/>
    <mergeCell ref="BX3:BX5"/>
    <mergeCell ref="BY3:BY5"/>
    <mergeCell ref="G4:H4"/>
    <mergeCell ref="I4:J4"/>
    <mergeCell ref="K4:L4"/>
    <mergeCell ref="M4:N4"/>
    <mergeCell ref="BF4:BF5"/>
    <mergeCell ref="BG4:BG5"/>
    <mergeCell ref="BI4:BI5"/>
    <mergeCell ref="BJ4:BJ5"/>
    <mergeCell ref="BK4:BK5"/>
    <mergeCell ref="BL4:BL5"/>
    <mergeCell ref="BM4:BM5"/>
    <mergeCell ref="BT4:BT5"/>
    <mergeCell ref="A6:A12"/>
    <mergeCell ref="A13:A19"/>
    <mergeCell ref="A20:A26"/>
    <mergeCell ref="A27:A33"/>
    <mergeCell ref="A34:A40"/>
    <mergeCell ref="E44:F44"/>
    <mergeCell ref="G44:H44"/>
    <mergeCell ref="I44:J44"/>
    <mergeCell ref="K44:L44"/>
    <mergeCell ref="M44:N44"/>
    <mergeCell ref="O44:P44"/>
    <mergeCell ref="C53:AD53"/>
    <mergeCell ref="C54:AD54"/>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 ref="C83:AD83"/>
  </mergeCells>
  <conditionalFormatting sqref="Q13:S15">
    <cfRule type="cellIs" priority="2" operator="greaterThan" aboveAverage="0" equalAverage="0" bottom="0" percent="0" rank="0" text="" dxfId="5">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Z8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40" activeCellId="1" sqref="BY34:BY89 A40"/>
    </sheetView>
  </sheetViews>
  <sheetFormatPr defaultColWidth="8.54296875" defaultRowHeight="15" zeroHeight="false" outlineLevelRow="0" outlineLevelCol="0"/>
  <cols>
    <col collapsed="false" customWidth="true" hidden="false" outlineLevel="0" max="2" min="2" style="0" width="10.43"/>
    <col collapsed="false" customWidth="true" hidden="false" outlineLevel="0" max="38" min="38" style="0" width="9.43"/>
    <col collapsed="false" customWidth="true" hidden="false" outlineLevel="0" max="41" min="41" style="0" width="11"/>
    <col collapsed="false" customWidth="true" hidden="false" outlineLevel="0" max="68" min="68" style="0" width="8.85"/>
    <col collapsed="false" customWidth="true" hidden="false" outlineLevel="0" max="69" min="69" style="0" width="0.14"/>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c r="BY1" s="186"/>
      <c r="BZ1" s="186"/>
    </row>
    <row r="2" customFormat="false" ht="18.75" hidden="false" customHeight="false" outlineLevel="0" collapsed="false">
      <c r="B2" s="6" t="n">
        <v>42917</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c r="BY2" s="186"/>
      <c r="BZ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Y3" s="518" t="s">
        <v>71</v>
      </c>
      <c r="BZ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Y4" s="518"/>
      <c r="BZ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Y5" s="518"/>
      <c r="BZ5" s="518"/>
    </row>
    <row r="6" customFormat="false" ht="12.75" hidden="false" customHeight="true" outlineLevel="0" collapsed="false">
      <c r="A6" s="226" t="s">
        <v>112</v>
      </c>
      <c r="B6" s="85" t="n">
        <v>42911</v>
      </c>
      <c r="C6" s="86" t="n">
        <v>97.03</v>
      </c>
      <c r="D6" s="214" t="n">
        <v>0.5621</v>
      </c>
      <c r="E6" s="88" t="n">
        <v>106</v>
      </c>
      <c r="F6" s="88" t="n">
        <v>86</v>
      </c>
      <c r="G6" s="89" t="n">
        <v>24</v>
      </c>
      <c r="H6" s="89" t="n">
        <v>0</v>
      </c>
      <c r="I6" s="89" t="n">
        <v>24</v>
      </c>
      <c r="J6" s="89" t="n">
        <v>0</v>
      </c>
      <c r="K6" s="90" t="n">
        <v>0</v>
      </c>
      <c r="L6" s="90" t="n">
        <v>0</v>
      </c>
      <c r="M6" s="90" t="n">
        <v>0</v>
      </c>
      <c r="N6" s="90" t="n">
        <v>0</v>
      </c>
      <c r="O6" s="90" t="n">
        <v>0</v>
      </c>
      <c r="P6" s="90" t="n">
        <v>0</v>
      </c>
      <c r="Q6" s="90" t="n">
        <v>3430</v>
      </c>
      <c r="R6" s="91" t="n">
        <v>2885</v>
      </c>
      <c r="S6" s="91" t="n">
        <v>2885</v>
      </c>
      <c r="T6" s="92" t="n">
        <v>2817</v>
      </c>
      <c r="U6" s="92" t="n">
        <v>2916</v>
      </c>
      <c r="V6" s="89" t="n">
        <v>40</v>
      </c>
      <c r="W6" s="89" t="n">
        <v>0</v>
      </c>
      <c r="X6" s="89" t="n">
        <v>41</v>
      </c>
      <c r="Y6" s="89" t="n">
        <v>0</v>
      </c>
      <c r="Z6" s="89" t="n">
        <v>60</v>
      </c>
      <c r="AA6" s="88" t="n">
        <v>0</v>
      </c>
      <c r="AB6" s="93" t="n">
        <f aca="false">U6-T6+AX6</f>
        <v>99</v>
      </c>
      <c r="AC6" s="94" t="n">
        <f aca="false">T6-S6</f>
        <v>-68</v>
      </c>
      <c r="AD6" s="88" t="n">
        <v>125</v>
      </c>
      <c r="AE6" s="95" t="n">
        <f aca="false">IF(AD6&gt;0, U6/(AD6*24),"no data")</f>
        <v>0.972</v>
      </c>
      <c r="AF6" s="96" t="n">
        <f aca="false">IF(Q6&gt;0,Q6/24,"no data")</f>
        <v>142.916666666667</v>
      </c>
      <c r="AG6" s="95" t="n">
        <f aca="false">IF(T6&gt;0,(T6/Q6),"no data")</f>
        <v>0.821282798833819</v>
      </c>
      <c r="AH6" s="97" t="n">
        <f aca="false">(1440-((V6*W6)+(X6*Y6)+(Z6*AA6))/(V6+X6+Z6))/1440</f>
        <v>1</v>
      </c>
      <c r="AI6" s="98" t="n">
        <f aca="false">IF(T6&gt;0,(1440-((W6*V6+AR6*AS6)+(Y6*X6+AT6*AU6)+(Z6*AA6+AV6*AW6))/(V6+X6+Z6))/1440,"no data")</f>
        <v>0.865248226950355</v>
      </c>
      <c r="AJ6" s="110" t="n">
        <v>8</v>
      </c>
      <c r="AK6" s="101" t="n">
        <v>143.96</v>
      </c>
      <c r="AL6" s="101" t="n">
        <f aca="false">AJ6*AK6</f>
        <v>1151.68</v>
      </c>
      <c r="AM6" s="110" t="n">
        <v>24.741</v>
      </c>
      <c r="AN6" s="88" t="n">
        <v>945</v>
      </c>
      <c r="AO6" s="103" t="n">
        <f aca="false">AM6*AN6</f>
        <v>23380.245</v>
      </c>
      <c r="AP6" s="104" t="n">
        <f aca="false">IF(T6&gt;0,((((AJ6*AK6)+(AM6*AN6))/(T6*1000))*1000000),"no data")</f>
        <v>8708.52857649982</v>
      </c>
      <c r="AQ6" s="86" t="n">
        <f aca="false">R6/24</f>
        <v>120.208333333333</v>
      </c>
      <c r="AR6" s="88" t="n">
        <v>0</v>
      </c>
      <c r="AS6" s="106" t="n">
        <v>0</v>
      </c>
      <c r="AT6" s="106" t="n">
        <v>0</v>
      </c>
      <c r="AU6" s="88" t="n">
        <v>0</v>
      </c>
      <c r="AV6" s="106" t="n">
        <v>19</v>
      </c>
      <c r="AW6" s="88" t="n">
        <v>1440</v>
      </c>
      <c r="AX6" s="88" t="n">
        <v>0</v>
      </c>
      <c r="AZ6" s="107" t="n">
        <v>959</v>
      </c>
      <c r="BA6" s="107" t="n">
        <v>975</v>
      </c>
      <c r="BB6" s="107" t="n">
        <v>982</v>
      </c>
      <c r="BC6" s="107" t="n">
        <f aca="false">BA6-AZ6</f>
        <v>16</v>
      </c>
      <c r="BD6" s="107" t="n">
        <f aca="false">AP6</f>
        <v>8708.52857649982</v>
      </c>
      <c r="BE6" s="108" t="n">
        <v>40.9166666666667</v>
      </c>
      <c r="BF6" s="109" t="n">
        <v>0</v>
      </c>
      <c r="BG6" s="110" t="n">
        <v>0</v>
      </c>
      <c r="BH6" s="111" t="n">
        <v>28.41</v>
      </c>
      <c r="BI6" s="112" t="n">
        <v>26.21</v>
      </c>
      <c r="BJ6" s="112" t="n">
        <v>21.87</v>
      </c>
      <c r="BK6" s="112" t="n">
        <v>23.5</v>
      </c>
      <c r="BL6" s="112" t="n">
        <v>979.54</v>
      </c>
      <c r="BM6" s="111" t="n">
        <v>50.05</v>
      </c>
      <c r="BN6" s="113" t="n">
        <v>0.9314</v>
      </c>
      <c r="BO6" s="108" t="n">
        <v>94.65</v>
      </c>
      <c r="BP6" s="108" t="n">
        <v>86.63</v>
      </c>
      <c r="BQ6" s="111" t="n">
        <v>12840</v>
      </c>
      <c r="BR6" s="107" t="n">
        <v>12840</v>
      </c>
      <c r="BS6" s="107" t="n">
        <v>12738</v>
      </c>
      <c r="BT6" s="234" t="n">
        <f aca="false">BS6-BR6</f>
        <v>-102</v>
      </c>
      <c r="BU6" s="107" t="n">
        <v>0</v>
      </c>
      <c r="BV6" s="233" t="n">
        <v>0</v>
      </c>
      <c r="BW6" s="233" t="n">
        <v>0</v>
      </c>
      <c r="BX6" s="235"/>
      <c r="BY6" s="108" t="n">
        <v>24</v>
      </c>
      <c r="BZ6" s="108" t="n">
        <v>0</v>
      </c>
    </row>
    <row r="7" customFormat="false" ht="15" hidden="false" customHeight="false" outlineLevel="0" collapsed="false">
      <c r="A7" s="226"/>
      <c r="B7" s="85" t="n">
        <v>42912</v>
      </c>
      <c r="C7" s="86" t="n">
        <v>98.89</v>
      </c>
      <c r="D7" s="214" t="n">
        <v>0.5574</v>
      </c>
      <c r="E7" s="88" t="n">
        <v>109</v>
      </c>
      <c r="F7" s="88" t="n">
        <v>90</v>
      </c>
      <c r="G7" s="89" t="n">
        <v>24</v>
      </c>
      <c r="H7" s="89" t="n">
        <v>0</v>
      </c>
      <c r="I7" s="89" t="n">
        <v>24</v>
      </c>
      <c r="J7" s="89" t="n">
        <v>0</v>
      </c>
      <c r="K7" s="90" t="n">
        <v>0</v>
      </c>
      <c r="L7" s="90" t="n">
        <v>0</v>
      </c>
      <c r="M7" s="90" t="n">
        <v>0</v>
      </c>
      <c r="N7" s="90" t="n">
        <v>0</v>
      </c>
      <c r="O7" s="90" t="n">
        <v>12</v>
      </c>
      <c r="P7" s="90" t="n">
        <v>0</v>
      </c>
      <c r="Q7" s="90" t="n">
        <v>3405</v>
      </c>
      <c r="R7" s="91" t="n">
        <v>3071</v>
      </c>
      <c r="S7" s="91" t="n">
        <v>3071</v>
      </c>
      <c r="T7" s="92" t="n">
        <v>2998</v>
      </c>
      <c r="U7" s="92" t="n">
        <v>3106</v>
      </c>
      <c r="V7" s="89" t="n">
        <v>40</v>
      </c>
      <c r="W7" s="89" t="n">
        <v>0</v>
      </c>
      <c r="X7" s="89" t="n">
        <v>40</v>
      </c>
      <c r="Y7" s="89" t="n">
        <v>0</v>
      </c>
      <c r="Z7" s="89" t="n">
        <v>60</v>
      </c>
      <c r="AA7" s="88" t="n">
        <v>0</v>
      </c>
      <c r="AB7" s="93" t="n">
        <f aca="false">U7-T7+AX7</f>
        <v>108</v>
      </c>
      <c r="AC7" s="94" t="n">
        <f aca="false">T7-S7</f>
        <v>-73</v>
      </c>
      <c r="AD7" s="88" t="n">
        <v>140</v>
      </c>
      <c r="AE7" s="95" t="n">
        <f aca="false">IF(AD7&gt;0, U7/(AD7*24),"no data")</f>
        <v>0.924404761904762</v>
      </c>
      <c r="AF7" s="96" t="n">
        <f aca="false">IF(Q7&gt;0,Q7/24,"no data")</f>
        <v>141.875</v>
      </c>
      <c r="AG7" s="95" t="n">
        <f aca="false">IF(T7&gt;0,(T7/Q7),"no data")</f>
        <v>0.880469897209985</v>
      </c>
      <c r="AH7" s="97" t="n">
        <f aca="false">(1440-((V7*W7)+(X7*Y7)+(Z7*AA7))/(V7+X7+Z7))/1440</f>
        <v>1</v>
      </c>
      <c r="AI7" s="98" t="n">
        <f aca="false">IF(T7&gt;0,(1440-((W7*V7+AR7*AS7)+(Y7*X7+AT7*AU7)+(Z7*AA7+AV7*AW7))/(V7+X7+Z7))/1440,"no data")</f>
        <v>0.932142857142857</v>
      </c>
      <c r="AJ7" s="110" t="n">
        <v>8.152</v>
      </c>
      <c r="AK7" s="101" t="n">
        <v>143.8</v>
      </c>
      <c r="AL7" s="101" t="n">
        <f aca="false">AJ7*AK7</f>
        <v>1172.2576</v>
      </c>
      <c r="AM7" s="236" t="n">
        <v>26.83</v>
      </c>
      <c r="AN7" s="88" t="n">
        <v>943.55132</v>
      </c>
      <c r="AO7" s="103" t="n">
        <f aca="false">AM7*AN7</f>
        <v>25315.4819156</v>
      </c>
      <c r="AP7" s="104" t="n">
        <f aca="false">IF(T7&gt;0,((((AJ7*AK7)+(AM7*AN7))/(T7*1000))*1000000),"no data")</f>
        <v>8835.13659626418</v>
      </c>
      <c r="AQ7" s="86" t="n">
        <f aca="false">R7/24</f>
        <v>127.958333333333</v>
      </c>
      <c r="AR7" s="88" t="n">
        <v>0</v>
      </c>
      <c r="AS7" s="106" t="n">
        <v>0</v>
      </c>
      <c r="AT7" s="106" t="n">
        <v>0</v>
      </c>
      <c r="AU7" s="88" t="n">
        <v>0</v>
      </c>
      <c r="AV7" s="106" t="n">
        <v>19</v>
      </c>
      <c r="AW7" s="88" t="n">
        <v>720</v>
      </c>
      <c r="AX7" s="88" t="n">
        <v>0</v>
      </c>
      <c r="AZ7" s="107" t="n">
        <v>953</v>
      </c>
      <c r="BA7" s="107" t="n">
        <v>970</v>
      </c>
      <c r="BB7" s="107" t="n">
        <v>1183</v>
      </c>
      <c r="BC7" s="107" t="n">
        <f aca="false">BA7-AZ7</f>
        <v>17</v>
      </c>
      <c r="BD7" s="107" t="n">
        <f aca="false">AP7</f>
        <v>8835.13659626418</v>
      </c>
      <c r="BE7" s="108" t="n">
        <v>49.2916666666667</v>
      </c>
      <c r="BF7" s="109" t="n">
        <v>1.2</v>
      </c>
      <c r="BG7" s="110" t="n">
        <v>1.196</v>
      </c>
      <c r="BH7" s="111" t="n">
        <v>28.19</v>
      </c>
      <c r="BI7" s="112" t="n">
        <v>26.09</v>
      </c>
      <c r="BJ7" s="112" t="n">
        <v>21.8</v>
      </c>
      <c r="BK7" s="112" t="n">
        <v>23.76</v>
      </c>
      <c r="BL7" s="112" t="n">
        <v>980.25</v>
      </c>
      <c r="BM7" s="111" t="n">
        <v>50.09</v>
      </c>
      <c r="BN7" s="113" t="n">
        <v>0.9308</v>
      </c>
      <c r="BO7" s="108" t="n">
        <v>94.67</v>
      </c>
      <c r="BP7" s="108" t="n">
        <v>86.68</v>
      </c>
      <c r="BQ7" s="111" t="n">
        <v>12894</v>
      </c>
      <c r="BR7" s="107" t="n">
        <v>12894</v>
      </c>
      <c r="BS7" s="107" t="n">
        <v>12798</v>
      </c>
      <c r="BT7" s="234" t="n">
        <f aca="false">BS7-BR7</f>
        <v>-96</v>
      </c>
      <c r="BU7" s="107" t="n">
        <v>2.396</v>
      </c>
      <c r="BV7" s="233" t="n">
        <v>13</v>
      </c>
      <c r="BW7" s="233" t="n">
        <v>13</v>
      </c>
      <c r="BX7" s="235"/>
      <c r="BY7" s="108" t="n">
        <v>24</v>
      </c>
      <c r="BZ7" s="108" t="n">
        <v>5.766</v>
      </c>
    </row>
    <row r="8" customFormat="false" ht="15" hidden="false" customHeight="false" outlineLevel="0" collapsed="false">
      <c r="A8" s="226"/>
      <c r="B8" s="85" t="n">
        <v>42913</v>
      </c>
      <c r="C8" s="86" t="n">
        <v>95.43</v>
      </c>
      <c r="D8" s="214" t="n">
        <v>0.6094</v>
      </c>
      <c r="E8" s="88" t="n">
        <v>100</v>
      </c>
      <c r="F8" s="88" t="n">
        <v>90</v>
      </c>
      <c r="G8" s="89" t="n">
        <v>24</v>
      </c>
      <c r="H8" s="89" t="n">
        <v>0</v>
      </c>
      <c r="I8" s="89" t="n">
        <v>24</v>
      </c>
      <c r="J8" s="89" t="n">
        <v>0</v>
      </c>
      <c r="K8" s="90" t="n">
        <v>0</v>
      </c>
      <c r="L8" s="90" t="n">
        <v>0</v>
      </c>
      <c r="M8" s="90" t="n">
        <v>0</v>
      </c>
      <c r="N8" s="90" t="n">
        <v>0</v>
      </c>
      <c r="O8" s="90" t="n">
        <v>12</v>
      </c>
      <c r="P8" s="90" t="n">
        <v>0</v>
      </c>
      <c r="Q8" s="90" t="n">
        <v>3442</v>
      </c>
      <c r="R8" s="91" t="n">
        <v>3103</v>
      </c>
      <c r="S8" s="91" t="n">
        <v>3103</v>
      </c>
      <c r="T8" s="92" t="n">
        <v>3030</v>
      </c>
      <c r="U8" s="92" t="n">
        <v>3137</v>
      </c>
      <c r="V8" s="89" t="n">
        <v>40</v>
      </c>
      <c r="W8" s="89" t="n">
        <v>0</v>
      </c>
      <c r="X8" s="89" t="n">
        <v>41</v>
      </c>
      <c r="Y8" s="89" t="n">
        <v>0</v>
      </c>
      <c r="Z8" s="89" t="n">
        <v>60</v>
      </c>
      <c r="AA8" s="88" t="n">
        <v>0</v>
      </c>
      <c r="AB8" s="93" t="n">
        <f aca="false">U8-T8+AX8</f>
        <v>107</v>
      </c>
      <c r="AC8" s="94" t="n">
        <f aca="false">T8-S8</f>
        <v>-73</v>
      </c>
      <c r="AD8" s="88" t="n">
        <v>138</v>
      </c>
      <c r="AE8" s="95" t="n">
        <f aca="false">IF(AD8&gt;0, U8/(AD8*24),"no data")</f>
        <v>0.947161835748792</v>
      </c>
      <c r="AF8" s="96" t="n">
        <f aca="false">IF(Q8&gt;0,Q8/24,"no data")</f>
        <v>143.416666666667</v>
      </c>
      <c r="AG8" s="95" t="n">
        <f aca="false">IF(T8&gt;0,(T8/Q8),"no data")</f>
        <v>0.880302149912841</v>
      </c>
      <c r="AH8" s="97" t="n">
        <f aca="false">(1440-((V8*W8)+(X8*Y8)+(Z8*AA8))/(V8+X8+Z8))/1440</f>
        <v>1</v>
      </c>
      <c r="AI8" s="98" t="n">
        <f aca="false">IF(T8&gt;0,(1440-((W8*V8+AR8*AS8)+(Y8*X8+AT8*AU8)+(Z8*AA8+AV8*AW8))/(V8+X8+Z8))/1440,"no data")</f>
        <v>0.939716312056738</v>
      </c>
      <c r="AJ8" s="110" t="n">
        <v>8.009</v>
      </c>
      <c r="AK8" s="101" t="n">
        <v>140.82</v>
      </c>
      <c r="AL8" s="101" t="n">
        <f aca="false">AJ8*AK8</f>
        <v>1127.82738</v>
      </c>
      <c r="AM8" s="110" t="n">
        <v>27.159</v>
      </c>
      <c r="AN8" s="88" t="n">
        <v>944</v>
      </c>
      <c r="AO8" s="103" t="n">
        <f aca="false">AM8*AN8</f>
        <v>25638.096</v>
      </c>
      <c r="AP8" s="104" t="n">
        <f aca="false">IF(T8&gt;0,((((AJ8*AK8)+(AM8*AN8))/(T8*1000))*1000000),"no data")</f>
        <v>8833.63807920792</v>
      </c>
      <c r="AQ8" s="86" t="n">
        <f aca="false">R8/24</f>
        <v>129.291666666667</v>
      </c>
      <c r="AR8" s="88" t="n">
        <v>0</v>
      </c>
      <c r="AS8" s="106" t="n">
        <v>0</v>
      </c>
      <c r="AT8" s="106" t="n">
        <v>0</v>
      </c>
      <c r="AU8" s="88" t="n">
        <v>0</v>
      </c>
      <c r="AV8" s="106" t="n">
        <v>17</v>
      </c>
      <c r="AW8" s="88" t="n">
        <v>720</v>
      </c>
      <c r="AX8" s="88" t="n">
        <v>0</v>
      </c>
      <c r="AZ8" s="107" t="n">
        <v>960</v>
      </c>
      <c r="BA8" s="107" t="n">
        <v>975</v>
      </c>
      <c r="BB8" s="107" t="n">
        <v>1202</v>
      </c>
      <c r="BC8" s="107" t="n">
        <f aca="false">BA8-AZ8</f>
        <v>15</v>
      </c>
      <c r="BD8" s="107" t="n">
        <f aca="false">AP8</f>
        <v>8833.63807920792</v>
      </c>
      <c r="BE8" s="108" t="n">
        <v>50.0833333333333</v>
      </c>
      <c r="BF8" s="109" t="n">
        <v>1.32</v>
      </c>
      <c r="BG8" s="110" t="n">
        <v>1.238</v>
      </c>
      <c r="BH8" s="111" t="n">
        <v>28.57</v>
      </c>
      <c r="BI8" s="112" t="n">
        <v>26.28</v>
      </c>
      <c r="BJ8" s="112" t="n">
        <v>21.92</v>
      </c>
      <c r="BK8" s="112" t="n">
        <v>23.71</v>
      </c>
      <c r="BL8" s="112" t="n">
        <v>980.25</v>
      </c>
      <c r="BM8" s="111" t="n">
        <v>50.15</v>
      </c>
      <c r="BN8" s="113" t="n">
        <v>0.9328</v>
      </c>
      <c r="BO8" s="108" t="n">
        <v>95.38</v>
      </c>
      <c r="BP8" s="108" t="n">
        <v>86.85</v>
      </c>
      <c r="BQ8" s="111" t="n">
        <v>12855</v>
      </c>
      <c r="BR8" s="107" t="n">
        <v>12855</v>
      </c>
      <c r="BS8" s="107" t="n">
        <v>12773</v>
      </c>
      <c r="BT8" s="234" t="n">
        <f aca="false">BS8-BR8</f>
        <v>-82</v>
      </c>
      <c r="BU8" s="107" t="n">
        <v>2.558</v>
      </c>
      <c r="BV8" s="233" t="n">
        <v>24</v>
      </c>
      <c r="BW8" s="233" t="n">
        <v>24</v>
      </c>
      <c r="BX8" s="235"/>
      <c r="BY8" s="108" t="n">
        <v>24</v>
      </c>
      <c r="BZ8" s="108" t="n">
        <v>0</v>
      </c>
    </row>
    <row r="9" customFormat="false" ht="15" hidden="false" customHeight="false" outlineLevel="0" collapsed="false">
      <c r="A9" s="226"/>
      <c r="B9" s="85" t="n">
        <v>42914</v>
      </c>
      <c r="C9" s="86" t="n">
        <v>84.5</v>
      </c>
      <c r="D9" s="214" t="n">
        <v>0.789</v>
      </c>
      <c r="E9" s="88" t="n">
        <v>92</v>
      </c>
      <c r="F9" s="88" t="n">
        <v>78</v>
      </c>
      <c r="G9" s="89" t="n">
        <v>23</v>
      </c>
      <c r="H9" s="89" t="n">
        <v>39</v>
      </c>
      <c r="I9" s="89" t="n">
        <v>24</v>
      </c>
      <c r="J9" s="89" t="n">
        <v>0</v>
      </c>
      <c r="K9" s="90" t="n">
        <v>0</v>
      </c>
      <c r="L9" s="90" t="n">
        <v>0</v>
      </c>
      <c r="M9" s="90" t="n">
        <v>0</v>
      </c>
      <c r="N9" s="90" t="n">
        <v>0</v>
      </c>
      <c r="O9" s="90" t="n">
        <v>11</v>
      </c>
      <c r="P9" s="90" t="n">
        <v>3</v>
      </c>
      <c r="Q9" s="90" t="n">
        <v>3555</v>
      </c>
      <c r="R9" s="91" t="n">
        <v>3163</v>
      </c>
      <c r="S9" s="91" t="n">
        <v>3119</v>
      </c>
      <c r="T9" s="92" t="n">
        <v>3091</v>
      </c>
      <c r="U9" s="92" t="n">
        <v>3197</v>
      </c>
      <c r="V9" s="89" t="n">
        <v>42</v>
      </c>
      <c r="W9" s="89" t="n">
        <v>0</v>
      </c>
      <c r="X9" s="89" t="n">
        <v>41</v>
      </c>
      <c r="Y9" s="89" t="n">
        <v>0</v>
      </c>
      <c r="Z9" s="89" t="n">
        <v>60</v>
      </c>
      <c r="AA9" s="88" t="n">
        <v>0</v>
      </c>
      <c r="AB9" s="93" t="n">
        <f aca="false">U9-T9+AX9</f>
        <v>106</v>
      </c>
      <c r="AC9" s="94" t="n">
        <f aca="false">T9-S9</f>
        <v>-28</v>
      </c>
      <c r="AD9" s="88" t="n">
        <v>142</v>
      </c>
      <c r="AE9" s="95" t="n">
        <f aca="false">IF(AD9&gt;0, U9/(AD9*24),"no data")</f>
        <v>0.938086854460094</v>
      </c>
      <c r="AF9" s="96" t="n">
        <f aca="false">IF(Q9&gt;0,Q9/24,"no data")</f>
        <v>148.125</v>
      </c>
      <c r="AG9" s="95" t="n">
        <f aca="false">IF(T9&gt;0,(T9/Q9),"no data")</f>
        <v>0.869479606188467</v>
      </c>
      <c r="AH9" s="97" t="n">
        <f aca="false">(1440-((V9*W9)+(X9*Y9)+(Z9*AA9))/(V9+X9+Z9))/1440</f>
        <v>1</v>
      </c>
      <c r="AI9" s="98" t="n">
        <f aca="false">IF(T9&gt;0,(1440-((W9*V9+AR9*AS9)+(Y9*X9+AT9*AU9)+(Z9*AA9+AV9*AW9))/(V9+X9+Z9))/1440,"no data")</f>
        <v>0.934629953379953</v>
      </c>
      <c r="AJ9" s="110" t="n">
        <v>7.956</v>
      </c>
      <c r="AK9" s="101" t="n">
        <v>138.53</v>
      </c>
      <c r="AL9" s="101" t="n">
        <f aca="false">AJ9*AK9</f>
        <v>1102.14468</v>
      </c>
      <c r="AM9" s="110" t="n">
        <v>27.631</v>
      </c>
      <c r="AN9" s="88" t="n">
        <v>944</v>
      </c>
      <c r="AO9" s="103" t="n">
        <f aca="false">AM9*AN9</f>
        <v>26083.664</v>
      </c>
      <c r="AP9" s="104" t="n">
        <f aca="false">IF(T9&gt;0,((((AJ9*AK9)+(AM9*AN9))/(T9*1000))*1000000),"no data")</f>
        <v>8795.1500097056</v>
      </c>
      <c r="AQ9" s="86" t="n">
        <f aca="false">R9/24</f>
        <v>131.791666666667</v>
      </c>
      <c r="AR9" s="88" t="n">
        <v>12</v>
      </c>
      <c r="AS9" s="106" t="n">
        <v>21</v>
      </c>
      <c r="AT9" s="106" t="n">
        <v>0</v>
      </c>
      <c r="AU9" s="88" t="n">
        <v>0</v>
      </c>
      <c r="AV9" s="106" t="n">
        <v>17</v>
      </c>
      <c r="AW9" s="88" t="n">
        <v>777</v>
      </c>
      <c r="AX9" s="88" t="n">
        <v>0</v>
      </c>
      <c r="AZ9" s="107" t="n">
        <v>997</v>
      </c>
      <c r="BA9" s="107" t="n">
        <v>1001</v>
      </c>
      <c r="BB9" s="107" t="n">
        <v>1199</v>
      </c>
      <c r="BC9" s="107" t="n">
        <f aca="false">BA9-AZ9</f>
        <v>4</v>
      </c>
      <c r="BD9" s="107" t="n">
        <f aca="false">AP9</f>
        <v>8795.1500097056</v>
      </c>
      <c r="BE9" s="108" t="n">
        <v>49.9583333333333</v>
      </c>
      <c r="BF9" s="109" t="n">
        <v>1.131</v>
      </c>
      <c r="BG9" s="110" t="n">
        <v>1.171</v>
      </c>
      <c r="BH9" s="111" t="n">
        <v>28.25</v>
      </c>
      <c r="BI9" s="112" t="n">
        <v>26.98</v>
      </c>
      <c r="BJ9" s="112" t="n">
        <v>22.38</v>
      </c>
      <c r="BK9" s="112" t="n">
        <v>23.9</v>
      </c>
      <c r="BL9" s="112" t="n">
        <v>983.71</v>
      </c>
      <c r="BM9" s="111" t="n">
        <v>50.15</v>
      </c>
      <c r="BN9" s="113" t="n">
        <v>0.9326</v>
      </c>
      <c r="BO9" s="108" t="n">
        <v>96.29</v>
      </c>
      <c r="BP9" s="108" t="n">
        <v>87.09</v>
      </c>
      <c r="BQ9" s="111" t="n">
        <v>12750</v>
      </c>
      <c r="BR9" s="107" t="n">
        <v>12750</v>
      </c>
      <c r="BS9" s="107" t="n">
        <v>12678</v>
      </c>
      <c r="BT9" s="234" t="n">
        <f aca="false">BS9-BR9</f>
        <v>-72</v>
      </c>
      <c r="BU9" s="107" t="n">
        <v>2.302</v>
      </c>
      <c r="BV9" s="233" t="n">
        <v>23.25</v>
      </c>
      <c r="BW9" s="233" t="n">
        <v>24</v>
      </c>
      <c r="BX9" s="235"/>
      <c r="BY9" s="108" t="n">
        <v>24</v>
      </c>
      <c r="BZ9" s="108" t="n">
        <v>0</v>
      </c>
    </row>
    <row r="10" customFormat="false" ht="15" hidden="false" customHeight="false" outlineLevel="0" collapsed="false">
      <c r="A10" s="226"/>
      <c r="B10" s="85" t="n">
        <v>42915</v>
      </c>
      <c r="C10" s="86" t="n">
        <v>87</v>
      </c>
      <c r="D10" s="214" t="n">
        <v>0.74</v>
      </c>
      <c r="E10" s="88" t="n">
        <v>95</v>
      </c>
      <c r="F10" s="88" t="n">
        <v>80</v>
      </c>
      <c r="G10" s="89" t="n">
        <v>24</v>
      </c>
      <c r="H10" s="89" t="n">
        <v>0</v>
      </c>
      <c r="I10" s="89" t="n">
        <v>24</v>
      </c>
      <c r="J10" s="89" t="n">
        <v>0</v>
      </c>
      <c r="K10" s="90" t="n">
        <v>0</v>
      </c>
      <c r="L10" s="90" t="n">
        <v>0</v>
      </c>
      <c r="M10" s="90" t="n">
        <v>0</v>
      </c>
      <c r="N10" s="90" t="n">
        <v>0</v>
      </c>
      <c r="O10" s="90" t="n">
        <v>12</v>
      </c>
      <c r="P10" s="90" t="n">
        <v>0</v>
      </c>
      <c r="Q10" s="90" t="n">
        <v>3530</v>
      </c>
      <c r="R10" s="91" t="n">
        <v>3141</v>
      </c>
      <c r="S10" s="91" t="n">
        <v>3141</v>
      </c>
      <c r="T10" s="92" t="n">
        <v>3080</v>
      </c>
      <c r="U10" s="92" t="n">
        <v>3186</v>
      </c>
      <c r="V10" s="89" t="n">
        <v>41</v>
      </c>
      <c r="W10" s="89" t="n">
        <v>0</v>
      </c>
      <c r="X10" s="89" t="n">
        <v>41</v>
      </c>
      <c r="Y10" s="89" t="n">
        <v>0</v>
      </c>
      <c r="Z10" s="89" t="n">
        <v>60</v>
      </c>
      <c r="AA10" s="88" t="n">
        <v>0</v>
      </c>
      <c r="AB10" s="93" t="n">
        <f aca="false">U10-T10+AX10</f>
        <v>106</v>
      </c>
      <c r="AC10" s="94" t="n">
        <f aca="false">T10-S10</f>
        <v>-61</v>
      </c>
      <c r="AD10" s="88" t="n">
        <v>140</v>
      </c>
      <c r="AE10" s="95" t="n">
        <f aca="false">IF(AD10&gt;0, U10/(AD10*24),"no data")</f>
        <v>0.948214285714286</v>
      </c>
      <c r="AF10" s="96" t="n">
        <f aca="false">IF(Q10&gt;0,Q10/24,"no data")</f>
        <v>147.083333333333</v>
      </c>
      <c r="AG10" s="95" t="n">
        <f aca="false">IF(T10&gt;0,(T10/Q10),"no data")</f>
        <v>0.872521246458923</v>
      </c>
      <c r="AH10" s="97" t="n">
        <f aca="false">(1440-((V10*W10)+(X10*Y10)+(Z10*AA10))/(V10+X10+Z10))/1440</f>
        <v>1</v>
      </c>
      <c r="AI10" s="98" t="n">
        <f aca="false">IF(T10&gt;0,(1440-((W10*V10+AR10*AS10)+(Y10*X10+AT10*AU10)+(Z10*AA10+AV10*AW10))/(V10+X10+Z10))/1440,"no data")</f>
        <v>0.940140845070423</v>
      </c>
      <c r="AJ10" s="110" t="n">
        <v>8.006</v>
      </c>
      <c r="AK10" s="230" t="n">
        <v>140.04</v>
      </c>
      <c r="AL10" s="101" t="n">
        <f aca="false">AJ10*AK10</f>
        <v>1121.16024</v>
      </c>
      <c r="AM10" s="110" t="n">
        <v>27.519</v>
      </c>
      <c r="AN10" s="88" t="n">
        <v>942</v>
      </c>
      <c r="AO10" s="103" t="n">
        <f aca="false">AM10*AN10</f>
        <v>25922.898</v>
      </c>
      <c r="AP10" s="104" t="n">
        <f aca="false">IF(T10&gt;0,((((AJ10*AK10)+(AM10*AN10))/(T10*1000))*1000000),"no data")</f>
        <v>8780.53838961039</v>
      </c>
      <c r="AQ10" s="86" t="n">
        <f aca="false">R10/24</f>
        <v>130.875</v>
      </c>
      <c r="AR10" s="88" t="n">
        <v>0</v>
      </c>
      <c r="AS10" s="106" t="n">
        <v>0</v>
      </c>
      <c r="AT10" s="106" t="n">
        <v>0</v>
      </c>
      <c r="AU10" s="88" t="n">
        <v>0</v>
      </c>
      <c r="AV10" s="106" t="n">
        <v>17</v>
      </c>
      <c r="AW10" s="88" t="n">
        <v>720</v>
      </c>
      <c r="AX10" s="88" t="n">
        <v>0</v>
      </c>
      <c r="AZ10" s="107" t="n">
        <v>994</v>
      </c>
      <c r="BA10" s="107" t="n">
        <v>994</v>
      </c>
      <c r="BB10" s="107" t="n">
        <v>1198</v>
      </c>
      <c r="BC10" s="107" t="n">
        <f aca="false">BA10-AZ10</f>
        <v>0</v>
      </c>
      <c r="BD10" s="107" t="n">
        <f aca="false">AP10</f>
        <v>8780.53838961039</v>
      </c>
      <c r="BE10" s="108" t="n">
        <v>49.9166666666667</v>
      </c>
      <c r="BF10" s="109" t="n">
        <v>1.177</v>
      </c>
      <c r="BG10" s="110" t="n">
        <v>1.152</v>
      </c>
      <c r="BH10" s="111" t="n">
        <v>29.5</v>
      </c>
      <c r="BI10" s="112" t="n">
        <v>26.99</v>
      </c>
      <c r="BJ10" s="112" t="n">
        <v>22.2</v>
      </c>
      <c r="BK10" s="112" t="n">
        <v>23.8</v>
      </c>
      <c r="BL10" s="112" t="n">
        <v>982.8</v>
      </c>
      <c r="BM10" s="111" t="n">
        <v>50.16</v>
      </c>
      <c r="BN10" s="113" t="n">
        <v>0.9323</v>
      </c>
      <c r="BO10" s="108" t="n">
        <v>96.4</v>
      </c>
      <c r="BP10" s="108" t="n">
        <v>87.1</v>
      </c>
      <c r="BQ10" s="111" t="n">
        <v>12764</v>
      </c>
      <c r="BR10" s="107" t="n">
        <v>12764</v>
      </c>
      <c r="BS10" s="107" t="n">
        <v>12696</v>
      </c>
      <c r="BT10" s="234" t="n">
        <f aca="false">BS10-BR10</f>
        <v>-68</v>
      </c>
      <c r="BU10" s="107" t="n">
        <v>2.329</v>
      </c>
      <c r="BV10" s="233" t="n">
        <v>23</v>
      </c>
      <c r="BW10" s="233" t="n">
        <v>23</v>
      </c>
      <c r="BX10" s="235"/>
      <c r="BY10" s="108" t="n">
        <v>24</v>
      </c>
      <c r="BZ10" s="108" t="n">
        <v>0</v>
      </c>
    </row>
    <row r="11" customFormat="false" ht="15" hidden="false" customHeight="false" outlineLevel="0" collapsed="false">
      <c r="A11" s="226"/>
      <c r="B11" s="85" t="n">
        <v>42916</v>
      </c>
      <c r="C11" s="86" t="n">
        <v>87</v>
      </c>
      <c r="D11" s="214" t="n">
        <v>0.74</v>
      </c>
      <c r="E11" s="88" t="n">
        <v>93</v>
      </c>
      <c r="F11" s="88" t="n">
        <v>80</v>
      </c>
      <c r="G11" s="89" t="n">
        <v>24</v>
      </c>
      <c r="H11" s="89" t="n">
        <v>0</v>
      </c>
      <c r="I11" s="89" t="n">
        <v>24</v>
      </c>
      <c r="J11" s="89" t="n">
        <v>0</v>
      </c>
      <c r="K11" s="90" t="n">
        <v>0</v>
      </c>
      <c r="L11" s="90" t="n">
        <v>0</v>
      </c>
      <c r="M11" s="90" t="n">
        <v>0</v>
      </c>
      <c r="N11" s="90" t="n">
        <v>0</v>
      </c>
      <c r="O11" s="90" t="n">
        <v>0</v>
      </c>
      <c r="P11" s="90" t="n">
        <v>0</v>
      </c>
      <c r="Q11" s="90" t="n">
        <v>3526</v>
      </c>
      <c r="R11" s="91" t="n">
        <v>2949</v>
      </c>
      <c r="S11" s="91" t="n">
        <v>2949</v>
      </c>
      <c r="T11" s="92" t="n">
        <v>2877</v>
      </c>
      <c r="U11" s="92" t="n">
        <v>2974</v>
      </c>
      <c r="V11" s="89" t="n">
        <v>41</v>
      </c>
      <c r="W11" s="89" t="n">
        <v>0</v>
      </c>
      <c r="X11" s="89" t="n">
        <v>41</v>
      </c>
      <c r="Y11" s="89" t="n">
        <v>0</v>
      </c>
      <c r="Z11" s="89" t="n">
        <v>60</v>
      </c>
      <c r="AA11" s="88" t="n">
        <v>0</v>
      </c>
      <c r="AB11" s="93" t="n">
        <f aca="false">U11-T11+AX11</f>
        <v>97</v>
      </c>
      <c r="AC11" s="94" t="n">
        <f aca="false">T11-S11</f>
        <v>-72</v>
      </c>
      <c r="AD11" s="88" t="n">
        <v>126</v>
      </c>
      <c r="AE11" s="95" t="n">
        <f aca="false">IF(AD11&gt;0, U11/(AD11*24),"no data")</f>
        <v>0.983465608465608</v>
      </c>
      <c r="AF11" s="96" t="n">
        <f aca="false">IF(Q11&gt;0,Q11/24,"no data")</f>
        <v>146.916666666667</v>
      </c>
      <c r="AG11" s="95" t="n">
        <f aca="false">IF(T11&gt;0,(T11/Q11),"no data")</f>
        <v>0.815938740782757</v>
      </c>
      <c r="AH11" s="97" t="n">
        <f aca="false">(1440-((V11*W11)+(X11*Y11)+(Z11*AA11))/(V11+X11+Z11))/1440</f>
        <v>1</v>
      </c>
      <c r="AI11" s="98" t="n">
        <f aca="false">IF(T11&gt;0,(1440-((W11*V11+AR11*AS11)+(Y11*X11+AT11*AU11)+(Z11*AA11+AV11*AW11))/(V11+X11+Z11))/1440,"no data")</f>
        <v>0.866197183098592</v>
      </c>
      <c r="AJ11" s="110" t="n">
        <v>8</v>
      </c>
      <c r="AK11" s="230" t="n">
        <v>139.19</v>
      </c>
      <c r="AL11" s="101" t="n">
        <f aca="false">AJ11*AK11</f>
        <v>1113.52</v>
      </c>
      <c r="AM11" s="110" t="n">
        <v>25.095</v>
      </c>
      <c r="AN11" s="88" t="n">
        <v>943</v>
      </c>
      <c r="AO11" s="103" t="n">
        <f aca="false">AM11*AN11</f>
        <v>23664.585</v>
      </c>
      <c r="AP11" s="104" t="n">
        <f aca="false">IF(T11&gt;0,((((AJ11*AK11)+(AM11*AN11))/(T11*1000))*1000000),"no data")</f>
        <v>8612.48001390337</v>
      </c>
      <c r="AQ11" s="86" t="n">
        <f aca="false">R11/24</f>
        <v>122.875</v>
      </c>
      <c r="AR11" s="88" t="n">
        <v>0</v>
      </c>
      <c r="AS11" s="106" t="n">
        <v>0</v>
      </c>
      <c r="AT11" s="106" t="n">
        <v>0</v>
      </c>
      <c r="AU11" s="88" t="n">
        <v>0</v>
      </c>
      <c r="AV11" s="106" t="n">
        <v>19</v>
      </c>
      <c r="AW11" s="88" t="n">
        <v>1440</v>
      </c>
      <c r="AX11" s="88" t="n">
        <v>0</v>
      </c>
      <c r="AZ11" s="107" t="n">
        <v>991</v>
      </c>
      <c r="BA11" s="107" t="n">
        <v>993</v>
      </c>
      <c r="BB11" s="107" t="n">
        <v>990</v>
      </c>
      <c r="BC11" s="107" t="n">
        <f aca="false">BA11-AZ11</f>
        <v>2</v>
      </c>
      <c r="BD11" s="107" t="n">
        <f aca="false">AP11</f>
        <v>8612.48001390337</v>
      </c>
      <c r="BE11" s="108" t="n">
        <v>41.25</v>
      </c>
      <c r="BF11" s="109" t="n">
        <v>0</v>
      </c>
      <c r="BG11" s="110" t="n">
        <v>0</v>
      </c>
      <c r="BH11" s="111" t="n">
        <v>29.5</v>
      </c>
      <c r="BI11" s="112" t="n">
        <v>26.8</v>
      </c>
      <c r="BJ11" s="112" t="n">
        <v>22.11</v>
      </c>
      <c r="BK11" s="112" t="n">
        <v>23.71</v>
      </c>
      <c r="BL11" s="112" t="n">
        <v>980.5</v>
      </c>
      <c r="BM11" s="111" t="n">
        <v>50.13</v>
      </c>
      <c r="BN11" s="113" t="n">
        <v>0.9327</v>
      </c>
      <c r="BO11" s="108" t="n">
        <v>96.42</v>
      </c>
      <c r="BP11" s="108" t="n">
        <v>87.1</v>
      </c>
      <c r="BQ11" s="111" t="n">
        <v>12729</v>
      </c>
      <c r="BR11" s="107" t="n">
        <v>12729</v>
      </c>
      <c r="BS11" s="107" t="n">
        <v>12634</v>
      </c>
      <c r="BT11" s="234" t="n">
        <f aca="false">BS11-BR11</f>
        <v>-95</v>
      </c>
      <c r="BU11" s="107" t="n">
        <v>0</v>
      </c>
      <c r="BV11" s="233" t="n">
        <v>0</v>
      </c>
      <c r="BW11" s="233" t="n">
        <v>0</v>
      </c>
      <c r="BX11" s="235"/>
      <c r="BY11" s="108" t="n">
        <v>24</v>
      </c>
      <c r="BZ11" s="108" t="n">
        <v>9.5</v>
      </c>
    </row>
    <row r="12" customFormat="false" ht="15" hidden="false" customHeight="false" outlineLevel="0" collapsed="false">
      <c r="A12" s="226"/>
      <c r="B12" s="85" t="n">
        <v>42917</v>
      </c>
      <c r="C12" s="86" t="n">
        <v>92.6</v>
      </c>
      <c r="D12" s="214" t="n">
        <v>0.672</v>
      </c>
      <c r="E12" s="88" t="n">
        <v>99</v>
      </c>
      <c r="F12" s="88" t="n">
        <v>84</v>
      </c>
      <c r="G12" s="89" t="n">
        <v>24</v>
      </c>
      <c r="H12" s="89" t="n">
        <v>0</v>
      </c>
      <c r="I12" s="89" t="n">
        <v>24</v>
      </c>
      <c r="J12" s="89" t="n">
        <v>0</v>
      </c>
      <c r="K12" s="90" t="n">
        <v>0</v>
      </c>
      <c r="L12" s="90" t="n">
        <v>0</v>
      </c>
      <c r="M12" s="90" t="n">
        <v>0</v>
      </c>
      <c r="N12" s="90" t="n">
        <v>0</v>
      </c>
      <c r="O12" s="90" t="n">
        <v>0</v>
      </c>
      <c r="P12" s="90" t="n">
        <v>0</v>
      </c>
      <c r="Q12" s="90" t="n">
        <v>3465</v>
      </c>
      <c r="R12" s="91" t="n">
        <v>2896</v>
      </c>
      <c r="S12" s="91" t="n">
        <v>2896</v>
      </c>
      <c r="T12" s="92" t="n">
        <v>2824</v>
      </c>
      <c r="U12" s="92" t="n">
        <v>2925</v>
      </c>
      <c r="V12" s="89" t="n">
        <v>40</v>
      </c>
      <c r="W12" s="89" t="n">
        <v>0</v>
      </c>
      <c r="X12" s="89" t="n">
        <v>41</v>
      </c>
      <c r="Y12" s="89" t="n">
        <v>0</v>
      </c>
      <c r="Z12" s="89" t="n">
        <v>60</v>
      </c>
      <c r="AA12" s="88" t="n">
        <v>0</v>
      </c>
      <c r="AB12" s="93" t="n">
        <f aca="false">U12-T12+AX12</f>
        <v>101</v>
      </c>
      <c r="AC12" s="94" t="n">
        <f aca="false">T12-S12</f>
        <v>-72</v>
      </c>
      <c r="AD12" s="88" t="n">
        <v>125</v>
      </c>
      <c r="AE12" s="95" t="n">
        <f aca="false">IF(AD12&gt;0, U12/(AD12*24),"no data")</f>
        <v>0.975</v>
      </c>
      <c r="AF12" s="96" t="n">
        <f aca="false">IF(Q12&gt;0,Q12/24,"no data")</f>
        <v>144.375</v>
      </c>
      <c r="AG12" s="95" t="n">
        <f aca="false">IF(T12&gt;0,(T12/Q12),"no data")</f>
        <v>0.815007215007215</v>
      </c>
      <c r="AH12" s="97" t="n">
        <f aca="false">(1440-((V12*W12)+(X12*Y12)+(Z12*AA12))/(V12+X12+Z12))/1440</f>
        <v>1</v>
      </c>
      <c r="AI12" s="98" t="n">
        <f aca="false">IF(T12&gt;0,(1440-((W12*V12+AR12*AS12)+(Y12*X12+AT12*AU12)+(Z12*AA12+AV12*AW12))/(V12+X12+Z12))/1440,"no data")</f>
        <v>0.865248226950355</v>
      </c>
      <c r="AJ12" s="242" t="n">
        <v>8.064</v>
      </c>
      <c r="AK12" s="100" t="n">
        <v>139.94</v>
      </c>
      <c r="AL12" s="101" t="n">
        <f aca="false">AJ12*AK12</f>
        <v>1128.47616</v>
      </c>
      <c r="AM12" s="99" t="n">
        <v>24.891</v>
      </c>
      <c r="AN12" s="102" t="n">
        <v>945</v>
      </c>
      <c r="AO12" s="103" t="n">
        <f aca="false">AM12*AN12</f>
        <v>23521.995</v>
      </c>
      <c r="AP12" s="104" t="n">
        <f aca="false">IF(T12&gt;0,((((AJ12*AK12)+(AM12*AN12))/(T12*1000))*1000000),"no data")</f>
        <v>8728.92038243626</v>
      </c>
      <c r="AQ12" s="86" t="n">
        <f aca="false">R12/24</f>
        <v>120.666666666667</v>
      </c>
      <c r="AR12" s="88" t="n">
        <v>0</v>
      </c>
      <c r="AS12" s="106" t="n">
        <v>0</v>
      </c>
      <c r="AT12" s="106" t="n">
        <v>0</v>
      </c>
      <c r="AU12" s="88" t="n">
        <v>0</v>
      </c>
      <c r="AV12" s="106" t="n">
        <v>19</v>
      </c>
      <c r="AW12" s="88" t="n">
        <v>1440</v>
      </c>
      <c r="AX12" s="88" t="n">
        <v>0</v>
      </c>
      <c r="AZ12" s="107" t="n">
        <v>963</v>
      </c>
      <c r="BA12" s="107" t="n">
        <v>981</v>
      </c>
      <c r="BB12" s="107" t="n">
        <v>981</v>
      </c>
      <c r="BC12" s="107" t="n">
        <f aca="false">BA12-AZ12</f>
        <v>18</v>
      </c>
      <c r="BD12" s="107" t="n">
        <f aca="false">AP12</f>
        <v>8728.92038243626</v>
      </c>
      <c r="BE12" s="108" t="n">
        <f aca="false">BB12/24</f>
        <v>40.875</v>
      </c>
      <c r="BF12" s="109" t="n">
        <v>0</v>
      </c>
      <c r="BG12" s="110" t="n">
        <v>0</v>
      </c>
      <c r="BH12" s="111" t="n">
        <v>28.8</v>
      </c>
      <c r="BI12" s="112" t="n">
        <v>26.3</v>
      </c>
      <c r="BJ12" s="112" t="n">
        <v>21.9</v>
      </c>
      <c r="BK12" s="112" t="n">
        <v>23.8</v>
      </c>
      <c r="BL12" s="112" t="n">
        <v>979.7</v>
      </c>
      <c r="BM12" s="111" t="n">
        <v>50.11</v>
      </c>
      <c r="BN12" s="113" t="n">
        <v>0.933</v>
      </c>
      <c r="BO12" s="108" t="n">
        <v>95.2</v>
      </c>
      <c r="BP12" s="108" t="n">
        <v>87</v>
      </c>
      <c r="BQ12" s="111" t="n">
        <f aca="false">BP12-BO12</f>
        <v>-8.2</v>
      </c>
      <c r="BR12" s="107" t="n">
        <v>12850</v>
      </c>
      <c r="BS12" s="107" t="n">
        <v>12739</v>
      </c>
      <c r="BT12" s="234" t="n">
        <f aca="false">BS12-BR12</f>
        <v>-111</v>
      </c>
      <c r="BU12" s="107" t="n">
        <v>0</v>
      </c>
      <c r="BV12" s="233" t="n">
        <v>0</v>
      </c>
      <c r="BW12" s="233" t="n">
        <v>0</v>
      </c>
      <c r="BX12" s="235"/>
      <c r="BY12" s="108" t="n">
        <v>24</v>
      </c>
      <c r="BZ12" s="108" t="n">
        <v>0</v>
      </c>
    </row>
    <row r="13" customFormat="false" ht="12.75" hidden="false" customHeight="true" outlineLevel="0" collapsed="false">
      <c r="A13" s="226" t="s">
        <v>113</v>
      </c>
      <c r="B13" s="85" t="n">
        <v>42918</v>
      </c>
      <c r="C13" s="125" t="n">
        <v>95.4</v>
      </c>
      <c r="D13" s="126" t="n">
        <v>0.634</v>
      </c>
      <c r="E13" s="127" t="n">
        <v>103</v>
      </c>
      <c r="F13" s="127" t="n">
        <v>86</v>
      </c>
      <c r="G13" s="128" t="n">
        <v>24</v>
      </c>
      <c r="H13" s="128" t="n">
        <v>0</v>
      </c>
      <c r="I13" s="128" t="n">
        <v>24</v>
      </c>
      <c r="J13" s="128" t="n">
        <v>0</v>
      </c>
      <c r="K13" s="129" t="n">
        <v>0</v>
      </c>
      <c r="L13" s="129" t="n">
        <v>0</v>
      </c>
      <c r="M13" s="129" t="n">
        <v>0</v>
      </c>
      <c r="N13" s="129" t="n">
        <v>0</v>
      </c>
      <c r="O13" s="129" t="n">
        <v>0</v>
      </c>
      <c r="P13" s="129" t="n">
        <v>0</v>
      </c>
      <c r="Q13" s="130" t="n">
        <v>3446</v>
      </c>
      <c r="R13" s="131" t="n">
        <v>2877</v>
      </c>
      <c r="S13" s="131" t="n">
        <v>2877</v>
      </c>
      <c r="T13" s="132" t="n">
        <v>2811</v>
      </c>
      <c r="U13" s="132" t="n">
        <v>2911</v>
      </c>
      <c r="V13" s="127" t="n">
        <v>40</v>
      </c>
      <c r="W13" s="127" t="n">
        <v>0</v>
      </c>
      <c r="X13" s="127" t="n">
        <v>41</v>
      </c>
      <c r="Y13" s="127" t="n">
        <v>0</v>
      </c>
      <c r="Z13" s="127" t="n">
        <v>60</v>
      </c>
      <c r="AA13" s="127" t="n">
        <v>0</v>
      </c>
      <c r="AB13" s="133" t="n">
        <f aca="false">U13-T13+AX13</f>
        <v>100</v>
      </c>
      <c r="AC13" s="134" t="n">
        <f aca="false">T13-S13</f>
        <v>-66</v>
      </c>
      <c r="AD13" s="127" t="n">
        <v>124</v>
      </c>
      <c r="AE13" s="135" t="n">
        <f aca="false">IF(AD13&gt;0, U13/(AD13*24),"no data")</f>
        <v>0.978158602150538</v>
      </c>
      <c r="AF13" s="136" t="n">
        <f aca="false">IF(Q13&gt;0,Q13/24,"no data")</f>
        <v>143.583333333333</v>
      </c>
      <c r="AG13" s="135" t="n">
        <f aca="false">IF(T13&gt;0,(T13/Q13),"no data")</f>
        <v>0.815728380731283</v>
      </c>
      <c r="AH13" s="137" t="n">
        <f aca="false">(1440-((V13*W13)+(X13*Y13)+(Z13*AA13))/(V13+X13+Z13))/1440</f>
        <v>1</v>
      </c>
      <c r="AI13" s="138" t="n">
        <f aca="false">IF(T13&gt;0,(1440-((W13*V13+AR13*AS13)+(Y13*X13+AT13*AU13)+(Z13*AA13+AV13*AW13))/(V13+X13+Z13))/1440,"no data")</f>
        <v>0.865248226950355</v>
      </c>
      <c r="AJ13" s="243" t="n">
        <v>8.095</v>
      </c>
      <c r="AK13" s="244" t="n">
        <v>141.05</v>
      </c>
      <c r="AL13" s="245" t="n">
        <f aca="false">AJ13*AK13</f>
        <v>1141.79975</v>
      </c>
      <c r="AM13" s="243" t="n">
        <v>24.861</v>
      </c>
      <c r="AN13" s="228" t="n">
        <v>945</v>
      </c>
      <c r="AO13" s="140" t="n">
        <f aca="false">AM13*AN13</f>
        <v>23493.645</v>
      </c>
      <c r="AP13" s="141" t="n">
        <f aca="false">IF(T13&gt;0,((((AJ13*AK13)+(AM13*AN13))/(T13*1000))*1000000),"no data")</f>
        <v>8763.94334756315</v>
      </c>
      <c r="AQ13" s="229" t="n">
        <f aca="false">R13/24</f>
        <v>119.875</v>
      </c>
      <c r="AR13" s="143" t="n">
        <v>0</v>
      </c>
      <c r="AS13" s="127" t="n">
        <v>0</v>
      </c>
      <c r="AT13" s="144" t="n">
        <v>0</v>
      </c>
      <c r="AU13" s="144" t="n">
        <v>0</v>
      </c>
      <c r="AV13" s="127" t="n">
        <v>19</v>
      </c>
      <c r="AW13" s="144" t="n">
        <v>1440</v>
      </c>
      <c r="AX13" s="127" t="n">
        <v>0</v>
      </c>
      <c r="AZ13" s="127" t="n">
        <v>962</v>
      </c>
      <c r="BA13" s="127" t="n">
        <v>971</v>
      </c>
      <c r="BB13" s="127" t="n">
        <v>977</v>
      </c>
      <c r="BC13" s="145" t="n">
        <f aca="false">BA13-AZ13</f>
        <v>9</v>
      </c>
      <c r="BD13" s="146" t="n">
        <f aca="false">AP13</f>
        <v>8763.94334756315</v>
      </c>
      <c r="BE13" s="147" t="n">
        <f aca="false">BB13/24</f>
        <v>40.7083333333333</v>
      </c>
      <c r="BF13" s="148" t="n">
        <v>0</v>
      </c>
      <c r="BG13" s="149" t="n">
        <v>0</v>
      </c>
      <c r="BH13" s="147" t="n">
        <v>28.6</v>
      </c>
      <c r="BI13" s="145" t="n">
        <v>26.3</v>
      </c>
      <c r="BJ13" s="145" t="n">
        <v>21.8</v>
      </c>
      <c r="BK13" s="145" t="n">
        <v>23.7</v>
      </c>
      <c r="BL13" s="145" t="n">
        <v>978.83</v>
      </c>
      <c r="BM13" s="147" t="n">
        <v>50.1</v>
      </c>
      <c r="BN13" s="150" t="n">
        <v>0.9322</v>
      </c>
      <c r="BO13" s="147" t="n">
        <v>95.5</v>
      </c>
      <c r="BP13" s="147" t="n">
        <v>86.8</v>
      </c>
      <c r="BQ13" s="114" t="n">
        <f aca="false">BP13-BO13</f>
        <v>-8.7</v>
      </c>
      <c r="BR13" s="145" t="n">
        <v>12839</v>
      </c>
      <c r="BS13" s="145" t="n">
        <v>12755</v>
      </c>
      <c r="BT13" s="116" t="n">
        <f aca="false">BS13-BR13</f>
        <v>-84</v>
      </c>
      <c r="BU13" s="145" t="n">
        <f aca="false">BF13+BG13</f>
        <v>0</v>
      </c>
      <c r="BV13" s="147" t="n">
        <v>0</v>
      </c>
      <c r="BW13" s="147" t="n">
        <v>0</v>
      </c>
      <c r="BY13" s="147" t="n">
        <v>24</v>
      </c>
      <c r="BZ13" s="147" t="n">
        <v>0</v>
      </c>
    </row>
    <row r="14" customFormat="false" ht="15" hidden="false" customHeight="false" outlineLevel="0" collapsed="false">
      <c r="A14" s="226"/>
      <c r="B14" s="85" t="n">
        <v>42919</v>
      </c>
      <c r="C14" s="125" t="n">
        <v>96.1</v>
      </c>
      <c r="D14" s="126" t="n">
        <v>0.632</v>
      </c>
      <c r="E14" s="127" t="n">
        <v>105</v>
      </c>
      <c r="F14" s="127" t="n">
        <v>88</v>
      </c>
      <c r="G14" s="128" t="n">
        <v>24</v>
      </c>
      <c r="H14" s="128" t="n">
        <v>0</v>
      </c>
      <c r="I14" s="128" t="n">
        <v>24</v>
      </c>
      <c r="J14" s="128" t="n">
        <v>0</v>
      </c>
      <c r="K14" s="129" t="n">
        <v>0</v>
      </c>
      <c r="L14" s="129" t="n">
        <v>0</v>
      </c>
      <c r="M14" s="129" t="n">
        <v>0</v>
      </c>
      <c r="N14" s="129" t="n">
        <v>0</v>
      </c>
      <c r="O14" s="129" t="n">
        <v>12</v>
      </c>
      <c r="P14" s="129" t="n">
        <v>0</v>
      </c>
      <c r="Q14" s="130" t="n">
        <v>3439</v>
      </c>
      <c r="R14" s="131" t="n">
        <v>3069</v>
      </c>
      <c r="S14" s="131" t="n">
        <v>3069</v>
      </c>
      <c r="T14" s="132" t="n">
        <v>2993</v>
      </c>
      <c r="U14" s="132" t="n">
        <v>3103</v>
      </c>
      <c r="V14" s="127" t="n">
        <v>40</v>
      </c>
      <c r="W14" s="127" t="n">
        <v>0</v>
      </c>
      <c r="X14" s="127" t="n">
        <v>40</v>
      </c>
      <c r="Y14" s="127" t="n">
        <v>0</v>
      </c>
      <c r="Z14" s="127" t="n">
        <v>60</v>
      </c>
      <c r="AA14" s="127" t="n">
        <v>0</v>
      </c>
      <c r="AB14" s="133" t="n">
        <f aca="false">U14-T14+AX14</f>
        <v>110</v>
      </c>
      <c r="AC14" s="134" t="n">
        <f aca="false">T14-S14</f>
        <v>-76</v>
      </c>
      <c r="AD14" s="127" t="n">
        <v>139</v>
      </c>
      <c r="AE14" s="135" t="n">
        <f aca="false">IF(AD14&gt;0, U14/(AD14*24),"no data")</f>
        <v>0.93015587529976</v>
      </c>
      <c r="AF14" s="136" t="n">
        <f aca="false">IF(Q14&gt;0,Q14/24,"no data")</f>
        <v>143.291666666667</v>
      </c>
      <c r="AG14" s="135" t="n">
        <f aca="false">IF(T14&gt;0,(T14/Q14),"no data")</f>
        <v>0.870311136958418</v>
      </c>
      <c r="AH14" s="137" t="n">
        <f aca="false">(1440-((V14*W14)+(X14*Y14)+(Z14*AA14))/(V14+X14+Z14))/1440</f>
        <v>1</v>
      </c>
      <c r="AI14" s="138" t="n">
        <f aca="false">IF(T14&gt;0,(1440-((W14*V14+AR14*AS14)+(Y14*X14+AT14*AU14)+(Z14*AA14+AV14*AW14))/(V14+X14+Z14))/1440,"no data")</f>
        <v>0.932142857142857</v>
      </c>
      <c r="AJ14" s="243" t="n">
        <v>8.092</v>
      </c>
      <c r="AK14" s="246" t="n">
        <v>138.64</v>
      </c>
      <c r="AL14" s="245" t="n">
        <f aca="false">AJ14*AK14</f>
        <v>1121.87488</v>
      </c>
      <c r="AM14" s="243" t="n">
        <v>26.781</v>
      </c>
      <c r="AN14" s="228" t="n">
        <v>945</v>
      </c>
      <c r="AO14" s="140" t="n">
        <f aca="false">AM14*AN14</f>
        <v>25308.045</v>
      </c>
      <c r="AP14" s="141" t="n">
        <f aca="false">IF(T14&gt;0,((((AJ14*AK14)+(AM14*AN14))/(T14*1000))*1000000),"no data")</f>
        <v>8830.57797527564</v>
      </c>
      <c r="AQ14" s="229" t="n">
        <f aca="false">R14/24</f>
        <v>127.875</v>
      </c>
      <c r="AR14" s="143" t="n">
        <v>0</v>
      </c>
      <c r="AS14" s="127" t="n">
        <v>0</v>
      </c>
      <c r="AT14" s="144" t="n">
        <v>0</v>
      </c>
      <c r="AU14" s="144" t="n">
        <v>0</v>
      </c>
      <c r="AV14" s="127" t="n">
        <v>19</v>
      </c>
      <c r="AW14" s="144" t="n">
        <v>720</v>
      </c>
      <c r="AX14" s="127" t="n">
        <v>0</v>
      </c>
      <c r="AZ14" s="127" t="n">
        <v>959</v>
      </c>
      <c r="BA14" s="127" t="n">
        <v>968</v>
      </c>
      <c r="BB14" s="127" t="n">
        <v>1176</v>
      </c>
      <c r="BC14" s="145" t="n">
        <f aca="false">BA14-AZ14</f>
        <v>9</v>
      </c>
      <c r="BD14" s="146" t="n">
        <f aca="false">AP14</f>
        <v>8830.57797527564</v>
      </c>
      <c r="BE14" s="147" t="n">
        <f aca="false">BB14/24</f>
        <v>49</v>
      </c>
      <c r="BF14" s="148" t="n">
        <v>1.175</v>
      </c>
      <c r="BG14" s="149" t="n">
        <v>1.141</v>
      </c>
      <c r="BH14" s="147" t="n">
        <v>28.5</v>
      </c>
      <c r="BI14" s="145" t="n">
        <v>26.2</v>
      </c>
      <c r="BJ14" s="145" t="n">
        <v>21.8</v>
      </c>
      <c r="BK14" s="145" t="n">
        <v>23.6</v>
      </c>
      <c r="BL14" s="145" t="n">
        <v>978.6</v>
      </c>
      <c r="BM14" s="145" t="n">
        <v>50.13</v>
      </c>
      <c r="BN14" s="150" t="n">
        <v>0.933</v>
      </c>
      <c r="BO14" s="147" t="n">
        <v>95.6</v>
      </c>
      <c r="BP14" s="147" t="n">
        <v>86.8</v>
      </c>
      <c r="BQ14" s="114" t="n">
        <f aca="false">BP14-BO14</f>
        <v>-8.8</v>
      </c>
      <c r="BR14" s="145" t="n">
        <v>12847</v>
      </c>
      <c r="BS14" s="145" t="n">
        <v>12796</v>
      </c>
      <c r="BT14" s="116" t="n">
        <f aca="false">BS14-BR14</f>
        <v>-51</v>
      </c>
      <c r="BU14" s="145" t="n">
        <f aca="false">BF14+BG14</f>
        <v>2.316</v>
      </c>
      <c r="BV14" s="147" t="n">
        <v>12</v>
      </c>
      <c r="BW14" s="147" t="n">
        <v>12</v>
      </c>
      <c r="BY14" s="147" t="n">
        <v>24</v>
      </c>
      <c r="BZ14" s="147" t="n">
        <v>6.72</v>
      </c>
    </row>
    <row r="15" customFormat="false" ht="15" hidden="false" customHeight="false" outlineLevel="0" collapsed="false">
      <c r="A15" s="226"/>
      <c r="B15" s="85" t="n">
        <v>42920</v>
      </c>
      <c r="C15" s="125" t="n">
        <v>93.8</v>
      </c>
      <c r="D15" s="126" t="n">
        <v>0.641</v>
      </c>
      <c r="E15" s="127" t="n">
        <v>100</v>
      </c>
      <c r="F15" s="127" t="n">
        <v>86</v>
      </c>
      <c r="G15" s="128" t="n">
        <v>11</v>
      </c>
      <c r="H15" s="128" t="n">
        <v>29</v>
      </c>
      <c r="I15" s="128" t="n">
        <v>12</v>
      </c>
      <c r="J15" s="128" t="n">
        <v>9</v>
      </c>
      <c r="K15" s="129" t="n">
        <v>0</v>
      </c>
      <c r="L15" s="129" t="n">
        <v>0</v>
      </c>
      <c r="M15" s="129" t="n">
        <v>0</v>
      </c>
      <c r="N15" s="129" t="n">
        <v>0</v>
      </c>
      <c r="O15" s="129" t="n">
        <v>0</v>
      </c>
      <c r="P15" s="129" t="n">
        <v>0</v>
      </c>
      <c r="Q15" s="130" t="n">
        <v>3459</v>
      </c>
      <c r="R15" s="131" t="n">
        <v>1734</v>
      </c>
      <c r="S15" s="131" t="n">
        <v>1734</v>
      </c>
      <c r="T15" s="132" t="n">
        <v>1416</v>
      </c>
      <c r="U15" s="132" t="n">
        <v>1465</v>
      </c>
      <c r="V15" s="127" t="n">
        <v>40</v>
      </c>
      <c r="W15" s="127" t="n">
        <v>727</v>
      </c>
      <c r="X15" s="127" t="n">
        <v>41</v>
      </c>
      <c r="Y15" s="127" t="n">
        <v>693</v>
      </c>
      <c r="Z15" s="127" t="n">
        <v>60</v>
      </c>
      <c r="AA15" s="127" t="n">
        <v>695</v>
      </c>
      <c r="AB15" s="133" t="n">
        <f aca="false">U15-T15+AX15</f>
        <v>65</v>
      </c>
      <c r="AC15" s="134" t="n">
        <f aca="false">T15-S15</f>
        <v>-318</v>
      </c>
      <c r="AD15" s="127" t="n">
        <v>123</v>
      </c>
      <c r="AE15" s="135" t="n">
        <f aca="false">IF(AD15&gt;0, U15/(AD15*24),"no data")</f>
        <v>0.496273712737127</v>
      </c>
      <c r="AF15" s="136" t="n">
        <f aca="false">IF(Q15&gt;0,Q15/24,"no data")</f>
        <v>144.125</v>
      </c>
      <c r="AG15" s="135" t="n">
        <f aca="false">IF(T15&gt;0,(T15/Q15),"no data")</f>
        <v>0.409366869037294</v>
      </c>
      <c r="AH15" s="137" t="n">
        <f aca="false">(1440-((V15*W15)+(X15*Y15)+(Z15*AA15))/(V15+X15+Z15))/1440</f>
        <v>0.511460795902285</v>
      </c>
      <c r="AI15" s="138" t="n">
        <f aca="false">IF(T15&gt;0,(1440-((W15*V15+AR15*AS15)+(Y15*X15+AT15*AU15)+(Z15*AA15+AV15*AW15))/(V15+X15+Z15))/1440,"no data")</f>
        <v>0.434407013396375</v>
      </c>
      <c r="AJ15" s="243" t="n">
        <v>4.172</v>
      </c>
      <c r="AK15" s="246" t="n">
        <v>136.6</v>
      </c>
      <c r="AL15" s="245" t="n">
        <f aca="false">AJ15*AK15</f>
        <v>569.8952</v>
      </c>
      <c r="AM15" s="243" t="n">
        <v>12.811</v>
      </c>
      <c r="AN15" s="228" t="n">
        <v>945</v>
      </c>
      <c r="AO15" s="140" t="n">
        <f aca="false">AM15*AN15</f>
        <v>12106.395</v>
      </c>
      <c r="AP15" s="141" t="n">
        <f aca="false">IF(T15&gt;0,((((AJ15*AK15)+(AM15*AN15))/(T15*1000))*1000000),"no data")</f>
        <v>8952.18234463277</v>
      </c>
      <c r="AQ15" s="146" t="n">
        <f aca="false">R15/24</f>
        <v>72.25</v>
      </c>
      <c r="AR15" s="152" t="n">
        <v>0</v>
      </c>
      <c r="AS15" s="127" t="n">
        <v>0</v>
      </c>
      <c r="AT15" s="144" t="n">
        <v>0</v>
      </c>
      <c r="AU15" s="144" t="n">
        <v>0</v>
      </c>
      <c r="AV15" s="127" t="n">
        <v>21</v>
      </c>
      <c r="AW15" s="144" t="n">
        <v>745</v>
      </c>
      <c r="AX15" s="127" t="n">
        <v>16</v>
      </c>
      <c r="AZ15" s="127" t="n">
        <v>472</v>
      </c>
      <c r="BA15" s="127" t="n">
        <v>501</v>
      </c>
      <c r="BB15" s="127" t="n">
        <v>492</v>
      </c>
      <c r="BC15" s="145" t="n">
        <f aca="false">BA15-AZ15</f>
        <v>29</v>
      </c>
      <c r="BD15" s="146" t="n">
        <f aca="false">AP15</f>
        <v>8952.18234463277</v>
      </c>
      <c r="BE15" s="147" t="n">
        <f aca="false">BB15/24</f>
        <v>20.5</v>
      </c>
      <c r="BF15" s="148" t="n">
        <v>0</v>
      </c>
      <c r="BG15" s="149" t="n">
        <v>0</v>
      </c>
      <c r="BH15" s="147" t="n">
        <v>25.84</v>
      </c>
      <c r="BI15" s="145" t="n">
        <v>13.06</v>
      </c>
      <c r="BJ15" s="145" t="n">
        <v>11.35</v>
      </c>
      <c r="BK15" s="145" t="n">
        <v>12.18</v>
      </c>
      <c r="BL15" s="145" t="n">
        <v>97.46</v>
      </c>
      <c r="BM15" s="145" t="n">
        <v>50.07</v>
      </c>
      <c r="BN15" s="150" t="n">
        <v>0.9334</v>
      </c>
      <c r="BO15" s="147" t="n">
        <v>95.74</v>
      </c>
      <c r="BP15" s="147" t="n">
        <v>86.92</v>
      </c>
      <c r="BQ15" s="114" t="n">
        <f aca="false">BP15-BO15</f>
        <v>-8.81999999999999</v>
      </c>
      <c r="BR15" s="145" t="n">
        <v>12801</v>
      </c>
      <c r="BS15" s="145" t="n">
        <v>12693</v>
      </c>
      <c r="BT15" s="116" t="n">
        <f aca="false">BS15-BR15</f>
        <v>-108</v>
      </c>
      <c r="BU15" s="145" t="n">
        <f aca="false">BF15+BG15</f>
        <v>0</v>
      </c>
      <c r="BV15" s="147" t="n">
        <v>0</v>
      </c>
      <c r="BW15" s="147" t="n">
        <v>0</v>
      </c>
      <c r="BY15" s="147" t="n">
        <v>11.48</v>
      </c>
      <c r="BZ15" s="147" t="n">
        <v>0</v>
      </c>
    </row>
    <row r="16" customFormat="false" ht="15" hidden="false" customHeight="false" outlineLevel="0" collapsed="false">
      <c r="A16" s="226"/>
      <c r="B16" s="85" t="n">
        <v>42921</v>
      </c>
      <c r="C16" s="125" t="n">
        <v>92.1</v>
      </c>
      <c r="D16" s="126" t="n">
        <v>0.678</v>
      </c>
      <c r="E16" s="153" t="n">
        <v>99</v>
      </c>
      <c r="F16" s="153" t="n">
        <v>87</v>
      </c>
      <c r="G16" s="128" t="n">
        <v>0</v>
      </c>
      <c r="H16" s="128" t="n">
        <v>0</v>
      </c>
      <c r="I16" s="128" t="n">
        <v>0</v>
      </c>
      <c r="J16" s="128" t="n">
        <v>48</v>
      </c>
      <c r="K16" s="129" t="n">
        <v>0</v>
      </c>
      <c r="L16" s="129" t="n">
        <v>0</v>
      </c>
      <c r="M16" s="129" t="n">
        <v>0</v>
      </c>
      <c r="N16" s="129" t="n">
        <v>0</v>
      </c>
      <c r="O16" s="129" t="n">
        <v>0</v>
      </c>
      <c r="P16" s="129" t="n">
        <v>0</v>
      </c>
      <c r="Q16" s="130" t="n">
        <v>3474</v>
      </c>
      <c r="R16" s="131" t="n">
        <v>3326</v>
      </c>
      <c r="S16" s="131" t="n">
        <v>3326</v>
      </c>
      <c r="T16" s="132" t="n">
        <v>86</v>
      </c>
      <c r="U16" s="132" t="n">
        <v>94</v>
      </c>
      <c r="V16" s="127" t="n">
        <v>40</v>
      </c>
      <c r="W16" s="153" t="n">
        <v>1440</v>
      </c>
      <c r="X16" s="153" t="n">
        <v>41</v>
      </c>
      <c r="Y16" s="153" t="n">
        <v>1293</v>
      </c>
      <c r="Z16" s="153" t="n">
        <v>60</v>
      </c>
      <c r="AA16" s="153" t="n">
        <v>1388</v>
      </c>
      <c r="AB16" s="133" t="n">
        <f aca="false">U16-T16+AX16</f>
        <v>34</v>
      </c>
      <c r="AC16" s="134" t="n">
        <f aca="false">T16-S16</f>
        <v>-3240</v>
      </c>
      <c r="AD16" s="127" t="n">
        <v>55</v>
      </c>
      <c r="AE16" s="135" t="n">
        <f aca="false">IF(AD16&gt;0, U16/(AD16*24),"no data")</f>
        <v>0.0712121212121212</v>
      </c>
      <c r="AF16" s="136" t="n">
        <f aca="false">IF(Q16&gt;0,Q16/24,"no data")</f>
        <v>144.75</v>
      </c>
      <c r="AG16" s="135" t="n">
        <f aca="false">IF(T16&gt;0,(T16/Q16),"no data")</f>
        <v>0.02475532527346</v>
      </c>
      <c r="AH16" s="137" t="n">
        <f aca="false">(1440-((V16*W16)+(X16*Y16)+(Z16*AA16))/(V16+X16+Z16))/1440</f>
        <v>0.0450502364066194</v>
      </c>
      <c r="AI16" s="138" t="n">
        <f aca="false">IF(T16&gt;0,(1440-((W16*V16+AR16*AS16)+(Y16*X16+AT16*AU16)+(Z16*AA16+AV16*AW16))/(V16+X16+Z16))/1440,"no data")</f>
        <v>0.0279550827423168</v>
      </c>
      <c r="AJ16" s="243" t="n">
        <v>0.637</v>
      </c>
      <c r="AK16" s="246" t="n">
        <v>149.73</v>
      </c>
      <c r="AL16" s="245" t="n">
        <f aca="false">AJ16*AK16</f>
        <v>95.37801</v>
      </c>
      <c r="AM16" s="243" t="n">
        <v>1.321</v>
      </c>
      <c r="AN16" s="228" t="n">
        <v>940</v>
      </c>
      <c r="AO16" s="140" t="n">
        <f aca="false">AM16*AN16</f>
        <v>1241.74</v>
      </c>
      <c r="AP16" s="141" t="n">
        <f aca="false">IF(T16&gt;0,((((AJ16*AK16)+(AM16*AN16))/(T16*1000))*1000000),"no data")</f>
        <v>15547.8838372093</v>
      </c>
      <c r="AQ16" s="154" t="n">
        <f aca="false">R16/24</f>
        <v>138.583333333333</v>
      </c>
      <c r="AR16" s="127" t="n">
        <v>0</v>
      </c>
      <c r="AS16" s="144" t="n">
        <v>0</v>
      </c>
      <c r="AT16" s="144" t="n">
        <v>13</v>
      </c>
      <c r="AU16" s="127" t="n">
        <v>99</v>
      </c>
      <c r="AV16" s="144" t="n">
        <v>42</v>
      </c>
      <c r="AW16" s="127" t="n">
        <v>52</v>
      </c>
      <c r="AX16" s="127" t="n">
        <v>26</v>
      </c>
      <c r="AZ16" s="145" t="n">
        <v>0</v>
      </c>
      <c r="BA16" s="145" t="n">
        <v>79</v>
      </c>
      <c r="BB16" s="155" t="n">
        <v>15</v>
      </c>
      <c r="BC16" s="145" t="n">
        <f aca="false">BA16-AZ16</f>
        <v>79</v>
      </c>
      <c r="BD16" s="147" t="n">
        <f aca="false">AP16</f>
        <v>15547.8838372093</v>
      </c>
      <c r="BE16" s="147" t="n">
        <f aca="false">BB16/24</f>
        <v>0.625</v>
      </c>
      <c r="BF16" s="148" t="n">
        <v>0</v>
      </c>
      <c r="BG16" s="149" t="n">
        <v>0</v>
      </c>
      <c r="BH16" s="147" t="n">
        <v>0</v>
      </c>
      <c r="BI16" s="145" t="n">
        <v>0</v>
      </c>
      <c r="BJ16" s="145" t="n">
        <v>3.22</v>
      </c>
      <c r="BK16" s="145" t="n">
        <v>2.16</v>
      </c>
      <c r="BL16" s="145" t="n">
        <v>978.25</v>
      </c>
      <c r="BM16" s="145" t="n">
        <v>50.1</v>
      </c>
      <c r="BN16" s="150" t="n">
        <v>0.9286</v>
      </c>
      <c r="BO16" s="147" t="n">
        <v>0</v>
      </c>
      <c r="BP16" s="147" t="n">
        <v>87.62</v>
      </c>
      <c r="BQ16" s="114" t="n">
        <f aca="false">BP16-BO16</f>
        <v>87.62</v>
      </c>
      <c r="BR16" s="145" t="n">
        <v>0</v>
      </c>
      <c r="BS16" s="145" t="n">
        <v>13619</v>
      </c>
      <c r="BT16" s="116" t="n">
        <f aca="false">BS16-BR16</f>
        <v>13619</v>
      </c>
      <c r="BU16" s="145" t="n">
        <f aca="false">BF16+BG16</f>
        <v>0</v>
      </c>
      <c r="BV16" s="147" t="n">
        <v>0</v>
      </c>
      <c r="BW16" s="147" t="n">
        <v>0</v>
      </c>
      <c r="BY16" s="147" t="n">
        <v>0</v>
      </c>
      <c r="BZ16" s="147" t="n">
        <v>0.5</v>
      </c>
    </row>
    <row r="17" customFormat="false" ht="15" hidden="false" customHeight="false" outlineLevel="0" collapsed="false">
      <c r="A17" s="226"/>
      <c r="B17" s="85" t="n">
        <v>42922</v>
      </c>
      <c r="C17" s="125" t="n">
        <v>90.2</v>
      </c>
      <c r="D17" s="126" t="n">
        <v>0.712</v>
      </c>
      <c r="E17" s="127" t="n">
        <v>101</v>
      </c>
      <c r="F17" s="127" t="n">
        <v>80</v>
      </c>
      <c r="G17" s="127" t="n">
        <v>22</v>
      </c>
      <c r="H17" s="127" t="n">
        <v>12</v>
      </c>
      <c r="I17" s="127" t="n">
        <v>24</v>
      </c>
      <c r="J17" s="127" t="n">
        <v>0</v>
      </c>
      <c r="K17" s="129" t="n">
        <v>0</v>
      </c>
      <c r="L17" s="129" t="n">
        <v>0</v>
      </c>
      <c r="M17" s="129" t="n">
        <v>0</v>
      </c>
      <c r="N17" s="129" t="n">
        <v>0</v>
      </c>
      <c r="O17" s="129" t="n">
        <v>0</v>
      </c>
      <c r="P17" s="129" t="n">
        <v>0</v>
      </c>
      <c r="Q17" s="130" t="n">
        <v>3500</v>
      </c>
      <c r="R17" s="131" t="n">
        <v>2827</v>
      </c>
      <c r="S17" s="131" t="n">
        <v>2827</v>
      </c>
      <c r="T17" s="132" t="n">
        <v>2762</v>
      </c>
      <c r="U17" s="132" t="n">
        <v>2863</v>
      </c>
      <c r="V17" s="127" t="n">
        <v>39</v>
      </c>
      <c r="W17" s="127" t="n">
        <v>67</v>
      </c>
      <c r="X17" s="127" t="n">
        <v>41</v>
      </c>
      <c r="Y17" s="127" t="n">
        <v>0</v>
      </c>
      <c r="Z17" s="127" t="n">
        <v>60</v>
      </c>
      <c r="AA17" s="127" t="n">
        <v>0</v>
      </c>
      <c r="AB17" s="133" t="n">
        <f aca="false">U17-T17+AX17</f>
        <v>101</v>
      </c>
      <c r="AC17" s="134" t="n">
        <f aca="false">T17-S17</f>
        <v>-65</v>
      </c>
      <c r="AD17" s="127" t="n">
        <v>127</v>
      </c>
      <c r="AE17" s="135" t="n">
        <f aca="false">IF(AD17&gt;0, U17/(AD17*24),"no data")</f>
        <v>0.939304461942257</v>
      </c>
      <c r="AF17" s="136" t="n">
        <f aca="false">IF(Q17&gt;0,Q17/24,"no data")</f>
        <v>145.833333333333</v>
      </c>
      <c r="AG17" s="135" t="n">
        <f aca="false">IF(T17&gt;0,(T17/Q17),"no data")</f>
        <v>0.789142857142857</v>
      </c>
      <c r="AH17" s="137" t="n">
        <f aca="false">(1440-((V17*W17)+(X17*Y17)+(Z17*AA17))/(V17+X17+Z17))/1440</f>
        <v>0.98703869047619</v>
      </c>
      <c r="AI17" s="138" t="n">
        <f aca="false">IF(T17&gt;0,(1440-((W17*V17+AR17*AS17)+(Y17*X17+AT17*AU17)+(Z17*AA17+AV17*AW17))/(V17+X17+Z17))/1440,"no data")</f>
        <v>0.839300595238095</v>
      </c>
      <c r="AJ17" s="243" t="n">
        <v>8.091</v>
      </c>
      <c r="AK17" s="246" t="n">
        <v>141.89</v>
      </c>
      <c r="AL17" s="245" t="n">
        <f aca="false">AJ17*AK17</f>
        <v>1148.03199</v>
      </c>
      <c r="AM17" s="243" t="n">
        <v>24.687</v>
      </c>
      <c r="AN17" s="228" t="n">
        <v>931</v>
      </c>
      <c r="AO17" s="140" t="n">
        <f aca="false">AM17*AN17</f>
        <v>22983.597</v>
      </c>
      <c r="AP17" s="141" t="n">
        <f aca="false">IF(T17&gt;0,((((AJ17*AK17)+(AM17*AN17))/(T17*1000))*1000000),"no data")</f>
        <v>8737.01266835626</v>
      </c>
      <c r="AQ17" s="154" t="n">
        <f aca="false">R17/24</f>
        <v>117.791666666667</v>
      </c>
      <c r="AR17" s="127" t="n">
        <v>24</v>
      </c>
      <c r="AS17" s="127" t="n">
        <v>41</v>
      </c>
      <c r="AT17" s="127" t="n">
        <v>0</v>
      </c>
      <c r="AU17" s="127" t="n">
        <v>0</v>
      </c>
      <c r="AV17" s="127" t="n">
        <v>20</v>
      </c>
      <c r="AW17" s="127" t="n">
        <v>1440</v>
      </c>
      <c r="AX17" s="127" t="n">
        <v>0</v>
      </c>
      <c r="AZ17" s="145" t="n">
        <v>920</v>
      </c>
      <c r="BA17" s="145" t="n">
        <v>996</v>
      </c>
      <c r="BB17" s="145" t="n">
        <v>947</v>
      </c>
      <c r="BC17" s="145" t="n">
        <f aca="false">BA17-AZ17</f>
        <v>76</v>
      </c>
      <c r="BD17" s="147" t="n">
        <f aca="false">AP17</f>
        <v>8737.01266835626</v>
      </c>
      <c r="BE17" s="147" t="n">
        <f aca="false">BB17/24</f>
        <v>39.4583333333333</v>
      </c>
      <c r="BF17" s="148" t="n">
        <v>0</v>
      </c>
      <c r="BG17" s="149" t="n">
        <v>0</v>
      </c>
      <c r="BH17" s="147" t="n">
        <v>25.66</v>
      </c>
      <c r="BI17" s="145" t="n">
        <v>25.49</v>
      </c>
      <c r="BJ17" s="145" t="n">
        <v>22.43</v>
      </c>
      <c r="BK17" s="145" t="n">
        <v>24.12</v>
      </c>
      <c r="BL17" s="145" t="n">
        <v>980.5</v>
      </c>
      <c r="BM17" s="145" t="n">
        <v>50.15</v>
      </c>
      <c r="BN17" s="150" t="n">
        <v>0.9316</v>
      </c>
      <c r="BO17" s="147" t="n">
        <v>95.8</v>
      </c>
      <c r="BP17" s="147" t="n">
        <v>87.12</v>
      </c>
      <c r="BQ17" s="114" t="n">
        <v>12845</v>
      </c>
      <c r="BR17" s="145" t="n">
        <v>12845</v>
      </c>
      <c r="BS17" s="145" t="n">
        <v>12664</v>
      </c>
      <c r="BT17" s="116" t="n">
        <f aca="false">BS17-BR17</f>
        <v>-181</v>
      </c>
      <c r="BU17" s="145" t="n">
        <f aca="false">BF17+BG17</f>
        <v>0</v>
      </c>
      <c r="BV17" s="147" t="n">
        <v>0</v>
      </c>
      <c r="BW17" s="147" t="n">
        <v>0</v>
      </c>
      <c r="BY17" s="147" t="n">
        <v>21.18</v>
      </c>
      <c r="BZ17" s="147" t="n">
        <v>7.25</v>
      </c>
    </row>
    <row r="18" customFormat="false" ht="15" hidden="false" customHeight="false" outlineLevel="0" collapsed="false">
      <c r="A18" s="226"/>
      <c r="B18" s="85" t="n">
        <v>42923</v>
      </c>
      <c r="C18" s="125" t="n">
        <v>90.26</v>
      </c>
      <c r="D18" s="126" t="n">
        <v>0.6484</v>
      </c>
      <c r="E18" s="127" t="n">
        <v>100</v>
      </c>
      <c r="F18" s="127" t="n">
        <v>79</v>
      </c>
      <c r="G18" s="127" t="n">
        <v>24</v>
      </c>
      <c r="H18" s="127" t="n">
        <v>0</v>
      </c>
      <c r="I18" s="127" t="n">
        <v>24</v>
      </c>
      <c r="J18" s="127" t="n">
        <v>0</v>
      </c>
      <c r="K18" s="129" t="n">
        <v>0</v>
      </c>
      <c r="L18" s="129" t="n">
        <v>0</v>
      </c>
      <c r="M18" s="129" t="n">
        <v>0</v>
      </c>
      <c r="N18" s="129" t="n">
        <v>0</v>
      </c>
      <c r="O18" s="129" t="n">
        <v>0</v>
      </c>
      <c r="P18" s="129" t="n">
        <v>0</v>
      </c>
      <c r="Q18" s="130" t="n">
        <v>3489</v>
      </c>
      <c r="R18" s="131" t="n">
        <v>2964</v>
      </c>
      <c r="S18" s="131" t="n">
        <v>2964</v>
      </c>
      <c r="T18" s="132" t="n">
        <v>2892</v>
      </c>
      <c r="U18" s="132" t="n">
        <v>2996</v>
      </c>
      <c r="V18" s="127" t="n">
        <v>42</v>
      </c>
      <c r="W18" s="127" t="n">
        <v>0</v>
      </c>
      <c r="X18" s="127" t="n">
        <v>42</v>
      </c>
      <c r="Y18" s="127" t="n">
        <v>0</v>
      </c>
      <c r="Z18" s="127" t="n">
        <v>60</v>
      </c>
      <c r="AA18" s="127" t="n">
        <v>0</v>
      </c>
      <c r="AB18" s="133" t="n">
        <f aca="false">U18-T18+AX18</f>
        <v>104</v>
      </c>
      <c r="AC18" s="134" t="n">
        <f aca="false">T18-S18</f>
        <v>-72</v>
      </c>
      <c r="AD18" s="127" t="n">
        <v>128</v>
      </c>
      <c r="AE18" s="135" t="n">
        <f aca="false">IF(AD18&gt;0, U18/(AD18*24),"no data")</f>
        <v>0.975260416666667</v>
      </c>
      <c r="AF18" s="136" t="n">
        <f aca="false">IF(Q18&gt;0,Q18/24,"no data")</f>
        <v>145.375</v>
      </c>
      <c r="AG18" s="135" t="n">
        <f aca="false">IF(T18&gt;0,(T18/Q18),"no data")</f>
        <v>0.828890799656062</v>
      </c>
      <c r="AH18" s="137" t="n">
        <f aca="false">(1440-((V18*W18)+(X18*Y18)+(Z18*AA18))/(V18+X18+Z18))/1440</f>
        <v>1</v>
      </c>
      <c r="AI18" s="138" t="n">
        <f aca="false">IF(T18&gt;0,(1440-((W18*V18+AR18*AS18)+(Y18*X18+AT18*AU18)+(Z18*AA18+AV18*AW18))/(V18+X18+Z18))/1440,"no data")</f>
        <v>0.875</v>
      </c>
      <c r="AJ18" s="243" t="n">
        <v>8.1</v>
      </c>
      <c r="AK18" s="246" t="n">
        <v>137.53</v>
      </c>
      <c r="AL18" s="245" t="n">
        <f aca="false">AJ18*AK18</f>
        <v>1113.993</v>
      </c>
      <c r="AM18" s="243" t="n">
        <v>25.489</v>
      </c>
      <c r="AN18" s="228" t="n">
        <v>942</v>
      </c>
      <c r="AO18" s="140" t="n">
        <f aca="false">AM18*AN18</f>
        <v>24010.638</v>
      </c>
      <c r="AP18" s="141" t="n">
        <f aca="false">IF(T18&gt;0,((((AJ18*AK18)+(AM18*AN18))/(T18*1000))*1000000),"no data")</f>
        <v>8687.63174273859</v>
      </c>
      <c r="AQ18" s="154" t="n">
        <f aca="false">R18/24</f>
        <v>123.5</v>
      </c>
      <c r="AR18" s="127" t="n">
        <v>0</v>
      </c>
      <c r="AS18" s="127" t="n">
        <v>0</v>
      </c>
      <c r="AT18" s="127" t="n">
        <v>0</v>
      </c>
      <c r="AU18" s="127" t="n">
        <v>0</v>
      </c>
      <c r="AV18" s="127" t="n">
        <v>18</v>
      </c>
      <c r="AW18" s="127" t="n">
        <v>1440</v>
      </c>
      <c r="AX18" s="127" t="n">
        <v>0</v>
      </c>
      <c r="AZ18" s="145" t="n">
        <v>995</v>
      </c>
      <c r="BA18" s="145" t="n">
        <v>1003</v>
      </c>
      <c r="BB18" s="145" t="n">
        <v>998</v>
      </c>
      <c r="BC18" s="145" t="n">
        <f aca="false">BA18-AZ18</f>
        <v>8</v>
      </c>
      <c r="BD18" s="147" t="n">
        <f aca="false">AP18</f>
        <v>8687.63174273859</v>
      </c>
      <c r="BE18" s="147" t="n">
        <f aca="false">BB18/24</f>
        <v>41.5833333333333</v>
      </c>
      <c r="BF18" s="148" t="n">
        <v>0</v>
      </c>
      <c r="BG18" s="149" t="n">
        <v>0</v>
      </c>
      <c r="BH18" s="147" t="n">
        <v>29.15</v>
      </c>
      <c r="BI18" s="145" t="n">
        <v>27.04</v>
      </c>
      <c r="BJ18" s="145" t="n">
        <v>22.45</v>
      </c>
      <c r="BK18" s="145" t="n">
        <v>23.98</v>
      </c>
      <c r="BL18" s="145" t="n">
        <v>983.38</v>
      </c>
      <c r="BM18" s="145" t="n">
        <v>50.09</v>
      </c>
      <c r="BN18" s="150" t="n">
        <v>0.9332</v>
      </c>
      <c r="BO18" s="147" t="n">
        <v>95.67</v>
      </c>
      <c r="BP18" s="147" t="n">
        <v>87.05</v>
      </c>
      <c r="BQ18" s="114" t="n">
        <f aca="false">BP18-BO18</f>
        <v>-8.62</v>
      </c>
      <c r="BR18" s="145" t="n">
        <v>12784</v>
      </c>
      <c r="BS18" s="145" t="n">
        <v>12584</v>
      </c>
      <c r="BT18" s="116" t="n">
        <f aca="false">BS18-BR18</f>
        <v>-200</v>
      </c>
      <c r="BU18" s="145" t="n">
        <f aca="false">BF18+BG18</f>
        <v>0</v>
      </c>
      <c r="BV18" s="147" t="n">
        <v>0</v>
      </c>
      <c r="BW18" s="147" t="n">
        <v>0</v>
      </c>
      <c r="BY18" s="147" t="n">
        <v>24</v>
      </c>
      <c r="BZ18" s="147" t="n">
        <v>4.9</v>
      </c>
    </row>
    <row r="19" customFormat="false" ht="15" hidden="false" customHeight="false" outlineLevel="0" collapsed="false">
      <c r="A19" s="226"/>
      <c r="B19" s="85" t="n">
        <v>42924</v>
      </c>
      <c r="C19" s="125" t="n">
        <v>95.9</v>
      </c>
      <c r="D19" s="126" t="n">
        <v>0.6187</v>
      </c>
      <c r="E19" s="127" t="n">
        <v>104</v>
      </c>
      <c r="F19" s="127" t="n">
        <v>87</v>
      </c>
      <c r="G19" s="127" t="n">
        <v>24</v>
      </c>
      <c r="H19" s="127" t="n">
        <v>0</v>
      </c>
      <c r="I19" s="127" t="n">
        <v>24</v>
      </c>
      <c r="J19" s="127" t="n">
        <v>0</v>
      </c>
      <c r="K19" s="127" t="n">
        <v>0</v>
      </c>
      <c r="L19" s="127" t="n">
        <v>0</v>
      </c>
      <c r="M19" s="156" t="n">
        <v>0</v>
      </c>
      <c r="N19" s="156" t="n">
        <v>0</v>
      </c>
      <c r="O19" s="156" t="n">
        <v>0</v>
      </c>
      <c r="P19" s="156" t="n">
        <v>0</v>
      </c>
      <c r="Q19" s="130" t="n">
        <v>3439</v>
      </c>
      <c r="R19" s="131" t="n">
        <v>2914</v>
      </c>
      <c r="S19" s="131" t="n">
        <v>2914</v>
      </c>
      <c r="T19" s="132" t="n">
        <v>2844</v>
      </c>
      <c r="U19" s="132" t="n">
        <v>2943</v>
      </c>
      <c r="V19" s="127" t="n">
        <v>41</v>
      </c>
      <c r="W19" s="127" t="n">
        <v>0</v>
      </c>
      <c r="X19" s="127" t="n">
        <v>41</v>
      </c>
      <c r="Y19" s="127" t="n">
        <v>0</v>
      </c>
      <c r="Z19" s="127" t="n">
        <v>60</v>
      </c>
      <c r="AA19" s="127" t="n">
        <v>0</v>
      </c>
      <c r="AB19" s="133" t="n">
        <f aca="false">U19-T19+AX19</f>
        <v>99</v>
      </c>
      <c r="AC19" s="134" t="n">
        <f aca="false">T19-S19</f>
        <v>-70</v>
      </c>
      <c r="AD19" s="127" t="n">
        <v>125</v>
      </c>
      <c r="AE19" s="135" t="n">
        <f aca="false">IF(AD19&gt;0, U19/(AD19*24),"no data")</f>
        <v>0.981</v>
      </c>
      <c r="AF19" s="136" t="n">
        <f aca="false">IF(Q19&gt;0,Q19/24,"no data")</f>
        <v>143.291666666667</v>
      </c>
      <c r="AG19" s="135" t="n">
        <f aca="false">IF(T19&gt;0,(T19/Q19),"no data")</f>
        <v>0.826984588543181</v>
      </c>
      <c r="AH19" s="137" t="n">
        <f aca="false">(1440-((V19*W19)+(X19*Y19)+(Z19*AA19))/(V19+X19+Z19))/1440</f>
        <v>1</v>
      </c>
      <c r="AI19" s="138" t="n">
        <f aca="false">IF(T19&gt;0,(1440-((W19*V19+AR19*AS19)+(Y19*X19+AT19*AU19)+(Z19*AA19+AV19*AW19))/(V19+X19+Z19))/1440,"no data")</f>
        <v>0.866197183098592</v>
      </c>
      <c r="AJ19" s="243" t="n">
        <v>8.085</v>
      </c>
      <c r="AK19" s="246" t="n">
        <v>140.68</v>
      </c>
      <c r="AL19" s="245" t="n">
        <f aca="false">AJ19*AK19</f>
        <v>1137.3978</v>
      </c>
      <c r="AM19" s="243" t="n">
        <v>24.891</v>
      </c>
      <c r="AN19" s="228" t="n">
        <v>947</v>
      </c>
      <c r="AO19" s="140" t="n">
        <f aca="false">AM19*AN19</f>
        <v>23571.777</v>
      </c>
      <c r="AP19" s="141" t="n">
        <f aca="false">IF(T19&gt;0,((((AJ19*AK19)+(AM19*AN19))/(T19*1000))*1000000),"no data")</f>
        <v>8688.17679324894</v>
      </c>
      <c r="AQ19" s="154" t="n">
        <f aca="false">R19/24</f>
        <v>121.416666666667</v>
      </c>
      <c r="AR19" s="127" t="n">
        <v>0</v>
      </c>
      <c r="AS19" s="127" t="n">
        <v>0</v>
      </c>
      <c r="AT19" s="127" t="n">
        <v>0</v>
      </c>
      <c r="AU19" s="127" t="n">
        <v>0</v>
      </c>
      <c r="AV19" s="144" t="n">
        <v>19</v>
      </c>
      <c r="AW19" s="127" t="n">
        <v>1440</v>
      </c>
      <c r="AX19" s="127" t="n">
        <v>0</v>
      </c>
      <c r="AZ19" s="145" t="n">
        <v>971</v>
      </c>
      <c r="BA19" s="145" t="n">
        <v>987</v>
      </c>
      <c r="BB19" s="145" t="n">
        <v>985</v>
      </c>
      <c r="BC19" s="145" t="n">
        <f aca="false">BA19-AZ19</f>
        <v>16</v>
      </c>
      <c r="BD19" s="147" t="n">
        <f aca="false">AP19</f>
        <v>8688.17679324894</v>
      </c>
      <c r="BE19" s="147" t="n">
        <f aca="false">BB19/24</f>
        <v>41.0416666666667</v>
      </c>
      <c r="BF19" s="148" t="n">
        <v>0</v>
      </c>
      <c r="BG19" s="149" t="n">
        <v>0</v>
      </c>
      <c r="BH19" s="147" t="n">
        <v>28.53</v>
      </c>
      <c r="BI19" s="145" t="n">
        <v>26.44</v>
      </c>
      <c r="BJ19" s="145" t="n">
        <v>21.98</v>
      </c>
      <c r="BK19" s="145" t="n">
        <v>23.94</v>
      </c>
      <c r="BL19" s="145" t="n">
        <v>983.17</v>
      </c>
      <c r="BM19" s="145" t="n">
        <v>50.11</v>
      </c>
      <c r="BN19" s="150" t="n">
        <v>0.9323</v>
      </c>
      <c r="BO19" s="147" t="n">
        <v>95.31</v>
      </c>
      <c r="BP19" s="147" t="n">
        <v>86.94</v>
      </c>
      <c r="BQ19" s="114" t="n">
        <f aca="false">BP19-BO19</f>
        <v>-8.37</v>
      </c>
      <c r="BR19" s="145" t="n">
        <v>12789</v>
      </c>
      <c r="BS19" s="145" t="n">
        <v>12559</v>
      </c>
      <c r="BT19" s="116" t="n">
        <f aca="false">BS19-BR19</f>
        <v>-230</v>
      </c>
      <c r="BU19" s="145" t="n">
        <f aca="false">BF19+BG19</f>
        <v>0</v>
      </c>
      <c r="BV19" s="147" t="n">
        <v>0</v>
      </c>
      <c r="BW19" s="147" t="n">
        <v>0</v>
      </c>
      <c r="BY19" s="147" t="n">
        <v>24</v>
      </c>
      <c r="BZ19" s="147" t="n">
        <v>0</v>
      </c>
    </row>
    <row r="20" customFormat="false" ht="12.75" hidden="false" customHeight="true" outlineLevel="0" collapsed="false">
      <c r="A20" s="226" t="s">
        <v>114</v>
      </c>
      <c r="B20" s="85" t="n">
        <v>42925</v>
      </c>
      <c r="C20" s="86" t="n">
        <v>95.46</v>
      </c>
      <c r="D20" s="214" t="n">
        <v>0.595</v>
      </c>
      <c r="E20" s="88" t="n">
        <v>103</v>
      </c>
      <c r="F20" s="88" t="n">
        <v>86</v>
      </c>
      <c r="G20" s="88" t="n">
        <v>24</v>
      </c>
      <c r="H20" s="88" t="n">
        <v>0</v>
      </c>
      <c r="I20" s="88" t="n">
        <v>24</v>
      </c>
      <c r="J20" s="88" t="n">
        <v>0</v>
      </c>
      <c r="K20" s="88" t="n">
        <v>0</v>
      </c>
      <c r="L20" s="88" t="n">
        <v>0</v>
      </c>
      <c r="M20" s="90" t="n">
        <v>0</v>
      </c>
      <c r="N20" s="90" t="n">
        <v>0</v>
      </c>
      <c r="O20" s="90" t="n">
        <v>0</v>
      </c>
      <c r="P20" s="90" t="n">
        <v>0</v>
      </c>
      <c r="Q20" s="157" t="n">
        <v>3444</v>
      </c>
      <c r="R20" s="91" t="n">
        <v>2917</v>
      </c>
      <c r="S20" s="91" t="n">
        <v>2917</v>
      </c>
      <c r="T20" s="158" t="n">
        <v>2844</v>
      </c>
      <c r="U20" s="92" t="n">
        <v>2944</v>
      </c>
      <c r="V20" s="88" t="n">
        <v>40</v>
      </c>
      <c r="W20" s="88" t="n">
        <v>0</v>
      </c>
      <c r="X20" s="88" t="n">
        <v>41</v>
      </c>
      <c r="Y20" s="88" t="n">
        <v>0</v>
      </c>
      <c r="Z20" s="88" t="n">
        <v>60</v>
      </c>
      <c r="AA20" s="88" t="n">
        <v>0</v>
      </c>
      <c r="AB20" s="93" t="n">
        <f aca="false">U20-T20+AX20</f>
        <v>100</v>
      </c>
      <c r="AC20" s="94" t="n">
        <f aca="false">T20-S20</f>
        <v>-73</v>
      </c>
      <c r="AD20" s="88" t="n">
        <v>125</v>
      </c>
      <c r="AE20" s="95" t="n">
        <f aca="false">IF(AD20&gt;0, U20/(AD20*24),"no data")</f>
        <v>0.981333333333333</v>
      </c>
      <c r="AF20" s="96" t="n">
        <f aca="false">IF(Q20&gt;0,Q20/24,"no data")</f>
        <v>143.5</v>
      </c>
      <c r="AG20" s="95" t="n">
        <f aca="false">IF(T20&gt;0,(T20/Q20),"no data")</f>
        <v>0.825783972125435</v>
      </c>
      <c r="AH20" s="97" t="n">
        <f aca="false">(1440-((V20*W20)+(X20*Y20)+(Z20*AA20))/(V20+X20+Z20))/1440</f>
        <v>1</v>
      </c>
      <c r="AI20" s="98" t="n">
        <f aca="false">IF(T20&gt;0,(1440-((W20*V20+AR20*AS20)+(Y20*X20+AT20*AU20)+(Z20*AA20+AV20*AW20))/(V20+X20+Z20))/1440,"no data")</f>
        <v>0.865248226950355</v>
      </c>
      <c r="AJ20" s="247" t="n">
        <v>8.15</v>
      </c>
      <c r="AK20" s="248" t="n">
        <v>143.46</v>
      </c>
      <c r="AL20" s="249" t="n">
        <f aca="false">AJ20*AK20</f>
        <v>1169.199</v>
      </c>
      <c r="AM20" s="247" t="n">
        <v>24.928</v>
      </c>
      <c r="AN20" s="250" t="n">
        <v>945</v>
      </c>
      <c r="AO20" s="103" t="n">
        <f aca="false">AM20*AN20</f>
        <v>23556.96</v>
      </c>
      <c r="AP20" s="104" t="n">
        <f aca="false">IF(T20&gt;0,((((AJ20*AK20)+(AM20*AN20))/(T20*1000))*1000000),"no data")</f>
        <v>8694.14873417721</v>
      </c>
      <c r="AQ20" s="101" t="n">
        <f aca="false">R20/24</f>
        <v>121.541666666667</v>
      </c>
      <c r="AR20" s="88" t="n">
        <v>0</v>
      </c>
      <c r="AS20" s="106" t="n">
        <v>0</v>
      </c>
      <c r="AT20" s="106" t="n">
        <v>0</v>
      </c>
      <c r="AU20" s="88" t="n">
        <v>0</v>
      </c>
      <c r="AV20" s="106" t="n">
        <v>19</v>
      </c>
      <c r="AW20" s="88" t="n">
        <v>1440</v>
      </c>
      <c r="AX20" s="88" t="n">
        <v>0</v>
      </c>
      <c r="AZ20" s="107" t="n">
        <v>969</v>
      </c>
      <c r="BA20" s="107" t="n">
        <v>989</v>
      </c>
      <c r="BB20" s="107" t="n">
        <v>986</v>
      </c>
      <c r="BC20" s="107" t="n">
        <f aca="false">BA20-AZ20</f>
        <v>20</v>
      </c>
      <c r="BD20" s="107" t="n">
        <f aca="false">AP20</f>
        <v>8694.14873417721</v>
      </c>
      <c r="BE20" s="159" t="n">
        <f aca="false">BB20/24</f>
        <v>41.0833333333333</v>
      </c>
      <c r="BF20" s="160" t="n">
        <v>0</v>
      </c>
      <c r="BG20" s="161" t="n">
        <v>0</v>
      </c>
      <c r="BH20" s="108" t="n">
        <v>28.58</v>
      </c>
      <c r="BI20" s="107" t="n">
        <v>26.41</v>
      </c>
      <c r="BJ20" s="107" t="n">
        <v>22.03</v>
      </c>
      <c r="BK20" s="107" t="n">
        <v>23.84</v>
      </c>
      <c r="BL20" s="107" t="n">
        <v>980.33</v>
      </c>
      <c r="BM20" s="107" t="n">
        <v>50.14</v>
      </c>
      <c r="BN20" s="122" t="n">
        <v>0.9318</v>
      </c>
      <c r="BO20" s="108" t="n">
        <v>94.93</v>
      </c>
      <c r="BP20" s="108" t="n">
        <v>86.86</v>
      </c>
      <c r="BQ20" s="114" t="n">
        <v>12794</v>
      </c>
      <c r="BR20" s="107" t="n">
        <v>12794</v>
      </c>
      <c r="BS20" s="107" t="n">
        <v>12547</v>
      </c>
      <c r="BT20" s="116" t="n">
        <f aca="false">BS20-BR20</f>
        <v>-247</v>
      </c>
      <c r="BU20" s="107" t="n">
        <f aca="false">BF20+BG20</f>
        <v>0</v>
      </c>
      <c r="BV20" s="108" t="n">
        <v>0</v>
      </c>
      <c r="BW20" s="108" t="n">
        <v>0</v>
      </c>
      <c r="BY20" s="108" t="n">
        <v>24</v>
      </c>
      <c r="BZ20" s="108" t="n">
        <v>0</v>
      </c>
    </row>
    <row r="21" customFormat="false" ht="15" hidden="false" customHeight="false" outlineLevel="0" collapsed="false">
      <c r="A21" s="226"/>
      <c r="B21" s="85" t="n">
        <v>42926</v>
      </c>
      <c r="C21" s="86" t="n">
        <v>95</v>
      </c>
      <c r="D21" s="214" t="n">
        <v>0.58</v>
      </c>
      <c r="E21" s="88" t="n">
        <v>103</v>
      </c>
      <c r="F21" s="88" t="n">
        <v>89</v>
      </c>
      <c r="G21" s="88" t="n">
        <v>24</v>
      </c>
      <c r="H21" s="88" t="n">
        <v>0</v>
      </c>
      <c r="I21" s="88" t="n">
        <v>24</v>
      </c>
      <c r="J21" s="88" t="n">
        <v>0</v>
      </c>
      <c r="K21" s="90" t="n">
        <v>0</v>
      </c>
      <c r="L21" s="90" t="n">
        <v>0</v>
      </c>
      <c r="M21" s="90" t="n">
        <v>0</v>
      </c>
      <c r="N21" s="90" t="n">
        <v>0</v>
      </c>
      <c r="O21" s="90" t="n">
        <v>0</v>
      </c>
      <c r="P21" s="90" t="n">
        <v>0</v>
      </c>
      <c r="Q21" s="157" t="n">
        <v>3444</v>
      </c>
      <c r="R21" s="91" t="n">
        <v>2913</v>
      </c>
      <c r="S21" s="91" t="n">
        <v>2913</v>
      </c>
      <c r="T21" s="158" t="n">
        <v>2844</v>
      </c>
      <c r="U21" s="92" t="n">
        <v>2948</v>
      </c>
      <c r="V21" s="88" t="n">
        <v>40</v>
      </c>
      <c r="W21" s="88" t="n">
        <v>0</v>
      </c>
      <c r="X21" s="88" t="n">
        <v>41</v>
      </c>
      <c r="Y21" s="88" t="n">
        <v>0</v>
      </c>
      <c r="Z21" s="88" t="n">
        <v>60</v>
      </c>
      <c r="AA21" s="88" t="n">
        <v>0</v>
      </c>
      <c r="AB21" s="93" t="n">
        <f aca="false">U21-T21+AX21</f>
        <v>104</v>
      </c>
      <c r="AC21" s="94" t="n">
        <f aca="false">T21-S21</f>
        <v>-69</v>
      </c>
      <c r="AD21" s="88" t="n">
        <v>125</v>
      </c>
      <c r="AE21" s="95" t="n">
        <f aca="false">IF(AD21&gt;0, U21/(AD21*24),"no data")</f>
        <v>0.982666666666667</v>
      </c>
      <c r="AF21" s="96" t="n">
        <f aca="false">IF(Q21&gt;0,Q21/24,"no data")</f>
        <v>143.5</v>
      </c>
      <c r="AG21" s="95" t="n">
        <f aca="false">IF(T21&gt;0,(T21/Q21),"no data")</f>
        <v>0.825783972125435</v>
      </c>
      <c r="AH21" s="97" t="n">
        <f aca="false">(1440-((V21*W21)+(X21*Y21)+(Z21*AA21))/(V21+X21+Z21))/1440</f>
        <v>1</v>
      </c>
      <c r="AI21" s="98" t="n">
        <f aca="false">IF(T21&gt;0,(1440-((W21*V21+AR21*AS21)+(Y21*X21+AT21*AU21)+(Z21*AA21+AV21*AW21))/(V21+X21+Z21))/1440,"no data")</f>
        <v>0.865248226950355</v>
      </c>
      <c r="AJ21" s="247" t="n">
        <v>8.13</v>
      </c>
      <c r="AK21" s="248" t="n">
        <v>139.71</v>
      </c>
      <c r="AL21" s="249" t="n">
        <f aca="false">AJ21*AK21</f>
        <v>1135.8423</v>
      </c>
      <c r="AM21" s="247" t="n">
        <v>24.954</v>
      </c>
      <c r="AN21" s="250" t="n">
        <v>944</v>
      </c>
      <c r="AO21" s="103" t="n">
        <f aca="false">AM21*AN21</f>
        <v>23556.576</v>
      </c>
      <c r="AP21" s="104" t="n">
        <f aca="false">IF(T21&gt;0,((((AJ21*AK21)+(AM21*AN21))/(T21*1000))*1000000),"no data")</f>
        <v>8682.28491561181</v>
      </c>
      <c r="AQ21" s="101" t="n">
        <f aca="false">R21/24</f>
        <v>121.375</v>
      </c>
      <c r="AR21" s="88" t="n">
        <v>0</v>
      </c>
      <c r="AS21" s="106" t="n">
        <v>0</v>
      </c>
      <c r="AT21" s="106" t="n">
        <v>0</v>
      </c>
      <c r="AU21" s="88" t="n">
        <v>0</v>
      </c>
      <c r="AV21" s="106" t="n">
        <v>19</v>
      </c>
      <c r="AW21" s="88" t="n">
        <v>1440</v>
      </c>
      <c r="AX21" s="88" t="n">
        <v>0</v>
      </c>
      <c r="AZ21" s="107" t="n">
        <v>970</v>
      </c>
      <c r="BA21" s="107" t="n">
        <v>991</v>
      </c>
      <c r="BB21" s="107" t="n">
        <v>987</v>
      </c>
      <c r="BC21" s="107" t="n">
        <f aca="false">BA21-AZ21</f>
        <v>21</v>
      </c>
      <c r="BD21" s="107" t="n">
        <f aca="false">AP21</f>
        <v>8682.28491561181</v>
      </c>
      <c r="BE21" s="159" t="n">
        <f aca="false">BB21/24</f>
        <v>41.125</v>
      </c>
      <c r="BF21" s="109" t="n">
        <v>0</v>
      </c>
      <c r="BG21" s="110" t="n">
        <v>0</v>
      </c>
      <c r="BH21" s="111" t="n">
        <v>28.6</v>
      </c>
      <c r="BI21" s="112" t="n">
        <v>26.4</v>
      </c>
      <c r="BJ21" s="112" t="n">
        <v>22</v>
      </c>
      <c r="BK21" s="112" t="n">
        <v>23.88</v>
      </c>
      <c r="BL21" s="112" t="n">
        <v>980.8</v>
      </c>
      <c r="BM21" s="111" t="n">
        <v>50.11</v>
      </c>
      <c r="BN21" s="113" t="n">
        <v>0.9328</v>
      </c>
      <c r="BO21" s="108" t="n">
        <v>94.88</v>
      </c>
      <c r="BP21" s="108" t="n">
        <v>86.9</v>
      </c>
      <c r="BQ21" s="114" t="n">
        <f aca="false">BP21-BO21</f>
        <v>-7.97999999999999</v>
      </c>
      <c r="BR21" s="107" t="n">
        <v>12791</v>
      </c>
      <c r="BS21" s="107" t="n">
        <v>12528</v>
      </c>
      <c r="BT21" s="116" t="n">
        <f aca="false">BS21-BR21</f>
        <v>-263</v>
      </c>
      <c r="BU21" s="107" t="n">
        <f aca="false">BF21+BG21</f>
        <v>0</v>
      </c>
      <c r="BV21" s="108" t="n">
        <v>0</v>
      </c>
      <c r="BW21" s="108" t="n">
        <v>0</v>
      </c>
      <c r="BX21" s="5"/>
      <c r="BY21" s="108" t="n">
        <v>24</v>
      </c>
      <c r="BZ21" s="108" t="n">
        <v>6.95</v>
      </c>
    </row>
    <row r="22" customFormat="false" ht="15" hidden="false" customHeight="false" outlineLevel="0" collapsed="false">
      <c r="A22" s="226"/>
      <c r="B22" s="85" t="n">
        <v>42927</v>
      </c>
      <c r="C22" s="86" t="n">
        <v>94.7</v>
      </c>
      <c r="D22" s="214" t="n">
        <v>0.62</v>
      </c>
      <c r="E22" s="88" t="n">
        <v>101</v>
      </c>
      <c r="F22" s="88" t="n">
        <v>90</v>
      </c>
      <c r="G22" s="88" t="n">
        <v>24</v>
      </c>
      <c r="H22" s="88" t="n">
        <v>0</v>
      </c>
      <c r="I22" s="88" t="n">
        <v>24</v>
      </c>
      <c r="J22" s="88" t="n">
        <v>0</v>
      </c>
      <c r="K22" s="90" t="n">
        <v>0</v>
      </c>
      <c r="L22" s="90" t="n">
        <v>0</v>
      </c>
      <c r="M22" s="90" t="n">
        <v>0</v>
      </c>
      <c r="N22" s="90" t="n">
        <v>0</v>
      </c>
      <c r="O22" s="90" t="n">
        <v>0</v>
      </c>
      <c r="P22" s="90" t="n">
        <v>0</v>
      </c>
      <c r="Q22" s="157" t="n">
        <v>3443</v>
      </c>
      <c r="R22" s="91" t="n">
        <v>2899</v>
      </c>
      <c r="S22" s="91" t="n">
        <v>2899</v>
      </c>
      <c r="T22" s="158" t="n">
        <v>2834</v>
      </c>
      <c r="U22" s="92" t="n">
        <v>2935</v>
      </c>
      <c r="V22" s="88" t="n">
        <v>40</v>
      </c>
      <c r="W22" s="88" t="n">
        <v>0</v>
      </c>
      <c r="X22" s="88" t="n">
        <v>41</v>
      </c>
      <c r="Y22" s="88" t="n">
        <v>0</v>
      </c>
      <c r="Z22" s="88" t="n">
        <v>60</v>
      </c>
      <c r="AA22" s="88" t="n">
        <v>0</v>
      </c>
      <c r="AB22" s="93" t="n">
        <f aca="false">U22-T22+AX22</f>
        <v>101</v>
      </c>
      <c r="AC22" s="94" t="n">
        <f aca="false">T22-S22</f>
        <v>-65</v>
      </c>
      <c r="AD22" s="88" t="n">
        <v>125</v>
      </c>
      <c r="AE22" s="95" t="n">
        <f aca="false">IF(AD22&gt;0, U22/(AD22*24),"no data")</f>
        <v>0.978333333333333</v>
      </c>
      <c r="AF22" s="96" t="n">
        <f aca="false">IF(Q22&gt;0,Q22/24,"no data")</f>
        <v>143.458333333333</v>
      </c>
      <c r="AG22" s="95" t="n">
        <f aca="false">IF(T22&gt;0,(T22/Q22),"no data")</f>
        <v>0.823119372640139</v>
      </c>
      <c r="AH22" s="97" t="n">
        <f aca="false">(1440-((V22*W22)+(X22*Y22)+(Z22*AA22))/(V22+X22+Z22))/1440</f>
        <v>1</v>
      </c>
      <c r="AI22" s="98" t="n">
        <f aca="false">IF(T22&gt;0,(1440-((W22*V22+AR22*AS22)+(Y22*X22+AT22*AU22)+(Z22*AA22+AV22*AW22))/(V22+X22+Z22))/1440,"no data")</f>
        <v>0.865248226950355</v>
      </c>
      <c r="AJ22" s="247" t="n">
        <v>8.121</v>
      </c>
      <c r="AK22" s="248" t="n">
        <v>138.7</v>
      </c>
      <c r="AL22" s="249" t="n">
        <f aca="false">AJ22*AK22</f>
        <v>1126.3827</v>
      </c>
      <c r="AM22" s="247" t="n">
        <v>24.871</v>
      </c>
      <c r="AN22" s="250" t="n">
        <v>945</v>
      </c>
      <c r="AO22" s="103" t="n">
        <f aca="false">AM22*AN22</f>
        <v>23503.095</v>
      </c>
      <c r="AP22" s="104" t="n">
        <f aca="false">IF(T22&gt;0,((((AJ22*AK22)+(AM22*AN22))/(T22*1000))*1000000),"no data")</f>
        <v>8690.71196189132</v>
      </c>
      <c r="AQ22" s="101" t="n">
        <f aca="false">R22/24</f>
        <v>120.791666666667</v>
      </c>
      <c r="AR22" s="88" t="n">
        <v>0</v>
      </c>
      <c r="AS22" s="106" t="n">
        <v>0</v>
      </c>
      <c r="AT22" s="106" t="n">
        <v>0</v>
      </c>
      <c r="AU22" s="88" t="n">
        <v>0</v>
      </c>
      <c r="AV22" s="106" t="n">
        <v>19</v>
      </c>
      <c r="AW22" s="88" t="n">
        <v>1440</v>
      </c>
      <c r="AX22" s="88" t="n">
        <v>0</v>
      </c>
      <c r="AZ22" s="107" t="n">
        <v>969</v>
      </c>
      <c r="BA22" s="107" t="n">
        <v>983</v>
      </c>
      <c r="BB22" s="107" t="n">
        <v>983</v>
      </c>
      <c r="BC22" s="107" t="n">
        <f aca="false">BA22-AZ22</f>
        <v>14</v>
      </c>
      <c r="BD22" s="107" t="n">
        <f aca="false">AP22</f>
        <v>8690.71196189132</v>
      </c>
      <c r="BE22" s="159" t="n">
        <f aca="false">BB22/24</f>
        <v>40.9583333333333</v>
      </c>
      <c r="BF22" s="109" t="n">
        <v>0</v>
      </c>
      <c r="BG22" s="110" t="n">
        <v>0</v>
      </c>
      <c r="BH22" s="111" t="n">
        <v>28.6</v>
      </c>
      <c r="BI22" s="112" t="n">
        <v>26.4</v>
      </c>
      <c r="BJ22" s="112" t="n">
        <v>21.9</v>
      </c>
      <c r="BK22" s="112" t="n">
        <v>23.77</v>
      </c>
      <c r="BL22" s="163" t="n">
        <v>980.3</v>
      </c>
      <c r="BM22" s="111" t="n">
        <v>50.11</v>
      </c>
      <c r="BN22" s="113" t="n">
        <v>0.9329</v>
      </c>
      <c r="BO22" s="108" t="n">
        <v>95.35</v>
      </c>
      <c r="BP22" s="108" t="n">
        <v>86.95</v>
      </c>
      <c r="BQ22" s="114" t="n">
        <f aca="false">BP22-BO22</f>
        <v>-8.39999999999999</v>
      </c>
      <c r="BR22" s="107" t="n">
        <v>12800</v>
      </c>
      <c r="BS22" s="107" t="n">
        <v>12558</v>
      </c>
      <c r="BT22" s="116" t="n">
        <f aca="false">BS22-BR22</f>
        <v>-242</v>
      </c>
      <c r="BU22" s="107" t="n">
        <f aca="false">BF22+BG22</f>
        <v>0</v>
      </c>
      <c r="BV22" s="108" t="n">
        <v>0</v>
      </c>
      <c r="BW22" s="108" t="n">
        <v>0</v>
      </c>
      <c r="BX22" s="5"/>
      <c r="BY22" s="108" t="n">
        <v>24</v>
      </c>
      <c r="BZ22" s="108" t="n">
        <v>2.2</v>
      </c>
    </row>
    <row r="23" customFormat="false" ht="15" hidden="false" customHeight="false" outlineLevel="0" collapsed="false">
      <c r="A23" s="226"/>
      <c r="B23" s="85" t="n">
        <v>42928</v>
      </c>
      <c r="C23" s="86" t="n">
        <v>94</v>
      </c>
      <c r="D23" s="214" t="n">
        <v>0.63</v>
      </c>
      <c r="E23" s="88" t="n">
        <v>101</v>
      </c>
      <c r="F23" s="88" t="n">
        <v>86</v>
      </c>
      <c r="G23" s="88" t="n">
        <v>24</v>
      </c>
      <c r="H23" s="88" t="n">
        <v>0</v>
      </c>
      <c r="I23" s="88" t="n">
        <v>24</v>
      </c>
      <c r="J23" s="88" t="n">
        <v>0</v>
      </c>
      <c r="K23" s="90" t="n">
        <v>0</v>
      </c>
      <c r="L23" s="90" t="n">
        <v>0</v>
      </c>
      <c r="M23" s="90" t="n">
        <v>0</v>
      </c>
      <c r="N23" s="90" t="n">
        <v>0</v>
      </c>
      <c r="O23" s="90" t="n">
        <v>0</v>
      </c>
      <c r="P23" s="90" t="n">
        <v>0</v>
      </c>
      <c r="Q23" s="164" t="n">
        <v>3456</v>
      </c>
      <c r="R23" s="91" t="n">
        <v>2919</v>
      </c>
      <c r="S23" s="91" t="n">
        <v>2919</v>
      </c>
      <c r="T23" s="158" t="n">
        <v>2850</v>
      </c>
      <c r="U23" s="92" t="n">
        <v>2955</v>
      </c>
      <c r="V23" s="88" t="n">
        <v>40</v>
      </c>
      <c r="W23" s="88" t="n">
        <v>0</v>
      </c>
      <c r="X23" s="88" t="n">
        <v>41</v>
      </c>
      <c r="Y23" s="88" t="n">
        <v>0</v>
      </c>
      <c r="Z23" s="88" t="n">
        <v>60</v>
      </c>
      <c r="AA23" s="88" t="n">
        <v>0</v>
      </c>
      <c r="AB23" s="93" t="n">
        <f aca="false">U23-T23+AX23</f>
        <v>105</v>
      </c>
      <c r="AC23" s="94" t="n">
        <f aca="false">T23-S23</f>
        <v>-69</v>
      </c>
      <c r="AD23" s="88" t="n">
        <v>126</v>
      </c>
      <c r="AE23" s="95" t="n">
        <f aca="false">IF(AD23&gt;0, U23/(AD23*24),"no data")</f>
        <v>0.97718253968254</v>
      </c>
      <c r="AF23" s="96" t="n">
        <f aca="false">IF(Q23&gt;0,Q23/24,"no data")</f>
        <v>144</v>
      </c>
      <c r="AG23" s="95" t="n">
        <f aca="false">IF(T23&gt;0,(T23/Q23),"no data")</f>
        <v>0.824652777777778</v>
      </c>
      <c r="AH23" s="97" t="n">
        <f aca="false">(1440-((V23*W23)+(X23*Y23)+(Z23*AA23))/(V23+X23+Z23))/1440</f>
        <v>1</v>
      </c>
      <c r="AI23" s="98" t="n">
        <f aca="false">IF(T23&gt;0,(1440-((W23*V23+AR23*AS23)+(Y23*X23+AT23*AU23)+(Z23*AA23+AV23*AW23))/(V23+X23+Z23))/1440,"no data")</f>
        <v>0.865248226950355</v>
      </c>
      <c r="AJ23" s="247" t="n">
        <v>8.135</v>
      </c>
      <c r="AK23" s="248" t="n">
        <v>140.02</v>
      </c>
      <c r="AL23" s="249" t="n">
        <f aca="false">AJ23*AK23</f>
        <v>1139.0627</v>
      </c>
      <c r="AM23" s="247" t="n">
        <v>24.971</v>
      </c>
      <c r="AN23" s="250" t="n">
        <v>945</v>
      </c>
      <c r="AO23" s="103" t="n">
        <f aca="false">AM23*AN23</f>
        <v>23597.595</v>
      </c>
      <c r="AP23" s="104" t="n">
        <f aca="false">IF(T23&gt;0,((((AJ23*AK23)+(AM23*AN23))/(T23*1000))*1000000),"no data")</f>
        <v>8679.52901754386</v>
      </c>
      <c r="AQ23" s="101" t="n">
        <f aca="false">R23/24</f>
        <v>121.625</v>
      </c>
      <c r="AR23" s="88" t="n">
        <v>0</v>
      </c>
      <c r="AS23" s="106" t="n">
        <v>0</v>
      </c>
      <c r="AT23" s="106" t="n">
        <v>0</v>
      </c>
      <c r="AU23" s="88" t="n">
        <v>0</v>
      </c>
      <c r="AV23" s="106" t="n">
        <v>19</v>
      </c>
      <c r="AW23" s="88" t="n">
        <v>1440</v>
      </c>
      <c r="AX23" s="88" t="n">
        <v>0</v>
      </c>
      <c r="AZ23" s="107" t="n">
        <v>978</v>
      </c>
      <c r="BA23" s="107" t="n">
        <v>991</v>
      </c>
      <c r="BB23" s="107" t="n">
        <v>986</v>
      </c>
      <c r="BC23" s="107" t="n">
        <f aca="false">BA23-AZ23</f>
        <v>13</v>
      </c>
      <c r="BD23" s="107" t="n">
        <f aca="false">AP23</f>
        <v>8679.52901754386</v>
      </c>
      <c r="BE23" s="159" t="n">
        <f aca="false">BB23/24</f>
        <v>41.0833333333333</v>
      </c>
      <c r="BF23" s="109" t="n">
        <v>0</v>
      </c>
      <c r="BG23" s="110" t="n">
        <v>0</v>
      </c>
      <c r="BH23" s="111" t="n">
        <v>28.78</v>
      </c>
      <c r="BI23" s="112" t="n">
        <v>26.5</v>
      </c>
      <c r="BJ23" s="112" t="n">
        <v>22</v>
      </c>
      <c r="BK23" s="112" t="n">
        <v>23.7</v>
      </c>
      <c r="BL23" s="112" t="n">
        <v>981.9</v>
      </c>
      <c r="BM23" s="111" t="n">
        <v>50.16</v>
      </c>
      <c r="BN23" s="113" t="n">
        <v>0.9325</v>
      </c>
      <c r="BO23" s="108" t="n">
        <v>95.5</v>
      </c>
      <c r="BP23" s="108" t="n">
        <v>86.9</v>
      </c>
      <c r="BQ23" s="114" t="n">
        <f aca="false">BP23-BO23</f>
        <v>-8.59999999999999</v>
      </c>
      <c r="BR23" s="107" t="n">
        <v>12747</v>
      </c>
      <c r="BS23" s="107" t="n">
        <v>12511</v>
      </c>
      <c r="BT23" s="116" t="n">
        <f aca="false">BS23-BR23</f>
        <v>-236</v>
      </c>
      <c r="BU23" s="107" t="n">
        <f aca="false">BF23+BG23</f>
        <v>0</v>
      </c>
      <c r="BV23" s="108" t="n">
        <v>0</v>
      </c>
      <c r="BW23" s="108" t="n">
        <v>0</v>
      </c>
      <c r="BY23" s="108" t="n">
        <v>24</v>
      </c>
      <c r="BZ23" s="108" t="n">
        <v>6.5</v>
      </c>
    </row>
    <row r="24" customFormat="false" ht="15" hidden="false" customHeight="false" outlineLevel="0" collapsed="false">
      <c r="A24" s="226"/>
      <c r="B24" s="85" t="n">
        <v>42929</v>
      </c>
      <c r="C24" s="86" t="n">
        <v>90</v>
      </c>
      <c r="D24" s="214" t="n">
        <v>0.672</v>
      </c>
      <c r="E24" s="89" t="n">
        <v>97</v>
      </c>
      <c r="F24" s="89" t="n">
        <v>82</v>
      </c>
      <c r="G24" s="89" t="n">
        <v>24</v>
      </c>
      <c r="H24" s="89" t="n">
        <v>0</v>
      </c>
      <c r="I24" s="89" t="n">
        <v>24</v>
      </c>
      <c r="J24" s="89" t="n">
        <v>0</v>
      </c>
      <c r="K24" s="89" t="n">
        <v>0</v>
      </c>
      <c r="L24" s="89" t="n">
        <v>0</v>
      </c>
      <c r="M24" s="89" t="n">
        <v>0</v>
      </c>
      <c r="N24" s="89" t="n">
        <v>0</v>
      </c>
      <c r="O24" s="89" t="n">
        <v>0</v>
      </c>
      <c r="P24" s="89" t="n">
        <v>0</v>
      </c>
      <c r="Q24" s="164" t="n">
        <v>3502</v>
      </c>
      <c r="R24" s="91" t="n">
        <v>2942</v>
      </c>
      <c r="S24" s="94" t="n">
        <v>2942</v>
      </c>
      <c r="T24" s="165" t="n">
        <v>2870</v>
      </c>
      <c r="U24" s="165" t="n">
        <v>2973</v>
      </c>
      <c r="V24" s="89" t="n">
        <v>41</v>
      </c>
      <c r="W24" s="89" t="n">
        <v>0</v>
      </c>
      <c r="X24" s="89" t="n">
        <v>41</v>
      </c>
      <c r="Y24" s="89" t="n">
        <v>0</v>
      </c>
      <c r="Z24" s="89" t="n">
        <v>60</v>
      </c>
      <c r="AA24" s="89" t="n">
        <v>0</v>
      </c>
      <c r="AB24" s="93" t="n">
        <f aca="false">U24-T24+AX24</f>
        <v>103</v>
      </c>
      <c r="AC24" s="94" t="n">
        <f aca="false">T24-S24</f>
        <v>-72</v>
      </c>
      <c r="AD24" s="89" t="n">
        <v>127</v>
      </c>
      <c r="AE24" s="95" t="n">
        <f aca="false">IF(AD24&gt;0, U24/(AD24*24),"no data")</f>
        <v>0.975393700787402</v>
      </c>
      <c r="AF24" s="96" t="n">
        <f aca="false">IF(Q24&gt;0,Q24/24,"no data")</f>
        <v>145.916666666667</v>
      </c>
      <c r="AG24" s="95" t="n">
        <f aca="false">IF(T24&gt;0,(T24/Q24),"no data")</f>
        <v>0.819531696173615</v>
      </c>
      <c r="AH24" s="97" t="n">
        <f aca="false">(1440-((V24*W24)+(X24*Y24)+(Z24*AA24))/(V24+X24+Z24))/1440</f>
        <v>1</v>
      </c>
      <c r="AI24" s="98" t="n">
        <f aca="false">IF(T24&gt;0,(1440-((W24*V24+AR24*AS24)+(Y24*X24+AT24*AU24)+(Z24*AA24+AV24*AW24))/(V24+X24+Z24))/1440,"no data")</f>
        <v>0.866197183098592</v>
      </c>
      <c r="AJ24" s="247" t="n">
        <v>8.145</v>
      </c>
      <c r="AK24" s="248" t="n">
        <v>139.33</v>
      </c>
      <c r="AL24" s="249" t="n">
        <f aca="false">AJ24*AK24</f>
        <v>1134.84285</v>
      </c>
      <c r="AM24" s="247" t="n">
        <v>25.189</v>
      </c>
      <c r="AN24" s="250" t="n">
        <v>944</v>
      </c>
      <c r="AO24" s="103" t="n">
        <f aca="false">AM24*AN24</f>
        <v>23778.416</v>
      </c>
      <c r="AP24" s="104" t="n">
        <f aca="false">IF(T24&gt;0,((((AJ24*AK24)+(AM24*AN24))/(T24*1000))*1000000),"no data")</f>
        <v>8680.57799651568</v>
      </c>
      <c r="AQ24" s="168" t="n">
        <f aca="false">R24/24</f>
        <v>122.583333333333</v>
      </c>
      <c r="AR24" s="89" t="n">
        <v>0</v>
      </c>
      <c r="AS24" s="89" t="n">
        <v>0</v>
      </c>
      <c r="AT24" s="89" t="n">
        <v>0</v>
      </c>
      <c r="AU24" s="89" t="n">
        <v>0</v>
      </c>
      <c r="AV24" s="89" t="n">
        <v>19</v>
      </c>
      <c r="AW24" s="89" t="n">
        <v>1440</v>
      </c>
      <c r="AX24" s="89" t="n">
        <v>0</v>
      </c>
      <c r="AZ24" s="89" t="n">
        <v>990</v>
      </c>
      <c r="BA24" s="89" t="n">
        <v>994</v>
      </c>
      <c r="BB24" s="89" t="n">
        <v>989</v>
      </c>
      <c r="BC24" s="107" t="n">
        <f aca="false">BA24-AZ24</f>
        <v>4</v>
      </c>
      <c r="BD24" s="107" t="n">
        <f aca="false">AP24</f>
        <v>8680.57799651568</v>
      </c>
      <c r="BE24" s="159" t="n">
        <f aca="false">BB24/24</f>
        <v>41.2083333333333</v>
      </c>
      <c r="BF24" s="166" t="n">
        <v>0</v>
      </c>
      <c r="BG24" s="166" t="n">
        <v>0</v>
      </c>
      <c r="BH24" s="167" t="n">
        <v>29.2</v>
      </c>
      <c r="BI24" s="167" t="n">
        <v>26.8</v>
      </c>
      <c r="BJ24" s="167" t="n">
        <v>22.2</v>
      </c>
      <c r="BK24" s="167" t="n">
        <v>23.8</v>
      </c>
      <c r="BL24" s="168" t="n">
        <v>984.3</v>
      </c>
      <c r="BM24" s="168" t="n">
        <v>50.12</v>
      </c>
      <c r="BN24" s="169" t="n">
        <v>0.933</v>
      </c>
      <c r="BO24" s="108" t="n">
        <v>96.1</v>
      </c>
      <c r="BP24" s="108" t="n">
        <v>87.1</v>
      </c>
      <c r="BQ24" s="114" t="n">
        <f aca="false">BP24-BO24</f>
        <v>-9</v>
      </c>
      <c r="BR24" s="115" t="n">
        <v>12729</v>
      </c>
      <c r="BS24" s="115" t="n">
        <v>12541</v>
      </c>
      <c r="BT24" s="116" t="n">
        <f aca="false">BS24-BR24</f>
        <v>-188</v>
      </c>
      <c r="BU24" s="107" t="n">
        <f aca="false">BF24+BG24</f>
        <v>0</v>
      </c>
      <c r="BV24" s="168" t="n">
        <v>0</v>
      </c>
      <c r="BW24" s="168" t="n">
        <v>0</v>
      </c>
      <c r="BY24" s="168" t="n">
        <v>24</v>
      </c>
      <c r="BZ24" s="168" t="n">
        <v>8.83</v>
      </c>
    </row>
    <row r="25" customFormat="false" ht="15" hidden="false" customHeight="false" outlineLevel="0" collapsed="false">
      <c r="A25" s="226"/>
      <c r="B25" s="85" t="n">
        <v>42930</v>
      </c>
      <c r="C25" s="86" t="n">
        <v>93.9</v>
      </c>
      <c r="D25" s="214" t="n">
        <v>0.634</v>
      </c>
      <c r="E25" s="170" t="n">
        <v>102</v>
      </c>
      <c r="F25" s="170" t="n">
        <v>85</v>
      </c>
      <c r="G25" s="88" t="n">
        <v>24</v>
      </c>
      <c r="H25" s="88" t="n">
        <v>0</v>
      </c>
      <c r="I25" s="88" t="n">
        <v>24</v>
      </c>
      <c r="J25" s="88" t="n">
        <v>0</v>
      </c>
      <c r="K25" s="90" t="n">
        <v>0</v>
      </c>
      <c r="L25" s="90" t="n">
        <v>0</v>
      </c>
      <c r="M25" s="90" t="n">
        <v>0</v>
      </c>
      <c r="N25" s="90" t="n">
        <v>0</v>
      </c>
      <c r="O25" s="90" t="n">
        <v>0</v>
      </c>
      <c r="P25" s="90" t="n">
        <v>0</v>
      </c>
      <c r="Q25" s="164" t="n">
        <v>3458</v>
      </c>
      <c r="R25" s="91" t="n">
        <v>2923</v>
      </c>
      <c r="S25" s="171" t="n">
        <v>2923</v>
      </c>
      <c r="T25" s="92" t="n">
        <v>2853</v>
      </c>
      <c r="U25" s="92" t="n">
        <v>2960</v>
      </c>
      <c r="V25" s="88" t="n">
        <v>41</v>
      </c>
      <c r="W25" s="88" t="n">
        <v>0</v>
      </c>
      <c r="X25" s="88" t="n">
        <v>41</v>
      </c>
      <c r="Y25" s="88" t="n">
        <v>0</v>
      </c>
      <c r="Z25" s="88" t="n">
        <v>60</v>
      </c>
      <c r="AA25" s="88" t="n">
        <v>0</v>
      </c>
      <c r="AB25" s="93" t="n">
        <f aca="false">U25-T25+AX25</f>
        <v>107</v>
      </c>
      <c r="AC25" s="94" t="n">
        <f aca="false">T25-S25</f>
        <v>-70</v>
      </c>
      <c r="AD25" s="89" t="n">
        <v>126</v>
      </c>
      <c r="AE25" s="95" t="n">
        <f aca="false">IF(AD25&gt;0, U25/(AD25*24),"no data")</f>
        <v>0.978835978835979</v>
      </c>
      <c r="AF25" s="96" t="n">
        <f aca="false">IF(Q25&gt;0,Q25/24,"no data")</f>
        <v>144.083333333333</v>
      </c>
      <c r="AG25" s="95" t="n">
        <f aca="false">IF(T25&gt;0,(T25/Q25),"no data")</f>
        <v>0.825043377674957</v>
      </c>
      <c r="AH25" s="97" t="n">
        <f aca="false">(1440-((V25*W25)+(X25*Y25)+(Z25*AA25))/(V25+X25+Z25))/1440</f>
        <v>1</v>
      </c>
      <c r="AI25" s="98" t="n">
        <f aca="false">IF(T25&gt;0,(1440-((W25*V25+AR25*AS25)+(Y25*X25+AT25*AU25)+(Z25*AA25+AV25*AW25))/(V25+X25+Z25))/1440,"no data")</f>
        <v>0.866197183098592</v>
      </c>
      <c r="AJ25" s="247" t="n">
        <v>8.137</v>
      </c>
      <c r="AK25" s="248" t="n">
        <v>139.39</v>
      </c>
      <c r="AL25" s="249" t="n">
        <f aca="false">AJ25*AK25</f>
        <v>1134.21643</v>
      </c>
      <c r="AM25" s="247" t="n">
        <v>25.06</v>
      </c>
      <c r="AN25" s="250" t="n">
        <v>944</v>
      </c>
      <c r="AO25" s="103" t="n">
        <f aca="false">AM25*AN25</f>
        <v>23656.64</v>
      </c>
      <c r="AP25" s="104" t="n">
        <f aca="false">IF(T25&gt;0,((((AJ25*AK25)+(AM25*AN25))/(T25*1000))*1000000),"no data")</f>
        <v>8689.39937960042</v>
      </c>
      <c r="AQ25" s="101" t="n">
        <f aca="false">R25/24</f>
        <v>121.791666666667</v>
      </c>
      <c r="AR25" s="88" t="n">
        <v>0</v>
      </c>
      <c r="AS25" s="106" t="n">
        <v>0</v>
      </c>
      <c r="AT25" s="106" t="n">
        <v>0</v>
      </c>
      <c r="AU25" s="88" t="n">
        <v>0</v>
      </c>
      <c r="AV25" s="106" t="n">
        <v>19</v>
      </c>
      <c r="AW25" s="88" t="n">
        <v>1440</v>
      </c>
      <c r="AX25" s="88" t="n">
        <v>0</v>
      </c>
      <c r="AZ25" s="107" t="n">
        <v>983</v>
      </c>
      <c r="BA25" s="107" t="n">
        <v>987</v>
      </c>
      <c r="BB25" s="107" t="n">
        <v>990</v>
      </c>
      <c r="BC25" s="107" t="n">
        <f aca="false">BA25-AZ25</f>
        <v>4</v>
      </c>
      <c r="BD25" s="107" t="n">
        <f aca="false">AP25</f>
        <v>8689.39937960042</v>
      </c>
      <c r="BE25" s="159" t="n">
        <f aca="false">BB25/24</f>
        <v>41.25</v>
      </c>
      <c r="BF25" s="109" t="n">
        <v>0</v>
      </c>
      <c r="BG25" s="110" t="n">
        <v>0</v>
      </c>
      <c r="BH25" s="111" t="n">
        <v>28.7</v>
      </c>
      <c r="BI25" s="112" t="n">
        <v>26.7</v>
      </c>
      <c r="BJ25" s="112" t="n">
        <v>22</v>
      </c>
      <c r="BK25" s="112" t="n">
        <v>23.6</v>
      </c>
      <c r="BL25" s="112" t="n">
        <v>983.33</v>
      </c>
      <c r="BM25" s="111" t="n">
        <v>50.18</v>
      </c>
      <c r="BN25" s="113" t="n">
        <v>0.9333</v>
      </c>
      <c r="BO25" s="108" t="n">
        <v>95.6</v>
      </c>
      <c r="BP25" s="108" t="n">
        <v>86.9</v>
      </c>
      <c r="BQ25" s="114" t="n">
        <f aca="false">BP25-BO25</f>
        <v>-8.69999999999999</v>
      </c>
      <c r="BR25" s="115" t="n">
        <v>12764</v>
      </c>
      <c r="BS25" s="115" t="n">
        <v>12576</v>
      </c>
      <c r="BT25" s="116" t="n">
        <f aca="false">BS25-BR25</f>
        <v>-188</v>
      </c>
      <c r="BU25" s="107" t="n">
        <f aca="false">BF25+BG25</f>
        <v>0</v>
      </c>
      <c r="BV25" s="108" t="n">
        <v>0</v>
      </c>
      <c r="BW25" s="108" t="n">
        <v>0</v>
      </c>
      <c r="BY25" s="108" t="n">
        <v>24</v>
      </c>
      <c r="BZ25" s="108" t="n">
        <v>7.77</v>
      </c>
    </row>
    <row r="26" customFormat="false" ht="15" hidden="false" customHeight="false" outlineLevel="0" collapsed="false">
      <c r="A26" s="226"/>
      <c r="B26" s="85" t="n">
        <v>42931</v>
      </c>
      <c r="C26" s="86" t="n">
        <v>95.4</v>
      </c>
      <c r="D26" s="214" t="n">
        <v>0.614</v>
      </c>
      <c r="E26" s="89" t="n">
        <v>103</v>
      </c>
      <c r="F26" s="89" t="n">
        <v>87</v>
      </c>
      <c r="G26" s="88" t="n">
        <v>24</v>
      </c>
      <c r="H26" s="88" t="n">
        <v>0</v>
      </c>
      <c r="I26" s="88" t="n">
        <v>24</v>
      </c>
      <c r="J26" s="88" t="n">
        <v>0</v>
      </c>
      <c r="K26" s="90" t="n">
        <v>0</v>
      </c>
      <c r="L26" s="90" t="n">
        <v>0</v>
      </c>
      <c r="M26" s="90" t="n">
        <v>0</v>
      </c>
      <c r="N26" s="90" t="n">
        <v>0</v>
      </c>
      <c r="O26" s="90" t="n">
        <v>0</v>
      </c>
      <c r="P26" s="90" t="n">
        <v>0</v>
      </c>
      <c r="Q26" s="164" t="n">
        <v>3445</v>
      </c>
      <c r="R26" s="91" t="n">
        <v>2920</v>
      </c>
      <c r="S26" s="91" t="n">
        <v>2920</v>
      </c>
      <c r="T26" s="92" t="n">
        <v>2849</v>
      </c>
      <c r="U26" s="92" t="n">
        <v>2952</v>
      </c>
      <c r="V26" s="88" t="n">
        <v>41</v>
      </c>
      <c r="W26" s="89" t="n">
        <v>0</v>
      </c>
      <c r="X26" s="89" t="n">
        <v>41</v>
      </c>
      <c r="Y26" s="89" t="n">
        <v>0</v>
      </c>
      <c r="Z26" s="89" t="n">
        <v>60</v>
      </c>
      <c r="AA26" s="89" t="n">
        <v>0</v>
      </c>
      <c r="AB26" s="93" t="n">
        <f aca="false">U26-T26+AX26</f>
        <v>103</v>
      </c>
      <c r="AC26" s="94" t="n">
        <f aca="false">T26-S26</f>
        <v>-71</v>
      </c>
      <c r="AD26" s="89" t="n">
        <v>126</v>
      </c>
      <c r="AE26" s="95" t="n">
        <f aca="false">IF(AD26&gt;0, U26/(AD26*24),"no data")</f>
        <v>0.976190476190476</v>
      </c>
      <c r="AF26" s="96" t="n">
        <f aca="false">IF(Q26&gt;0,Q26/24,"no data")</f>
        <v>143.541666666667</v>
      </c>
      <c r="AG26" s="95" t="n">
        <f aca="false">IF(T26&gt;0,(T26/Q26),"no data")</f>
        <v>0.82699564586357</v>
      </c>
      <c r="AH26" s="97" t="n">
        <f aca="false">(1440-((V26*W26)+(X26*Y26)+(Z26*AA26))/(V26+X26+Z26))/1440</f>
        <v>1</v>
      </c>
      <c r="AI26" s="98" t="n">
        <f aca="false">IF(T26&gt;0,(1440-((W26*V26+AR26*AS26)+(Y26*X26+AT26*AU26)+(Z26*AA26+AV26*AW26))/(V26+X26+Z26))/1440,"no data")</f>
        <v>0.866197183098592</v>
      </c>
      <c r="AJ26" s="247" t="n">
        <v>8.14</v>
      </c>
      <c r="AK26" s="248" t="n">
        <v>140.12</v>
      </c>
      <c r="AL26" s="249" t="n">
        <f aca="false">AJ26*AK26</f>
        <v>1140.5768</v>
      </c>
      <c r="AM26" s="247" t="n">
        <v>24.997</v>
      </c>
      <c r="AN26" s="250" t="n">
        <v>943</v>
      </c>
      <c r="AO26" s="103" t="n">
        <f aca="false">AM26*AN26</f>
        <v>23572.171</v>
      </c>
      <c r="AP26" s="104" t="n">
        <f aca="false">IF(T26&gt;0,((((AJ26*AK26)+(AM26*AN26))/(T26*1000))*1000000),"no data")</f>
        <v>8674.18315198315</v>
      </c>
      <c r="AQ26" s="101" t="n">
        <f aca="false">R26/24</f>
        <v>121.666666666667</v>
      </c>
      <c r="AR26" s="88" t="n">
        <v>0</v>
      </c>
      <c r="AS26" s="106" t="n">
        <v>0</v>
      </c>
      <c r="AT26" s="106" t="n">
        <v>0</v>
      </c>
      <c r="AU26" s="88" t="n">
        <v>0</v>
      </c>
      <c r="AV26" s="106" t="n">
        <v>19</v>
      </c>
      <c r="AW26" s="88" t="n">
        <v>1440</v>
      </c>
      <c r="AX26" s="88" t="n">
        <v>0</v>
      </c>
      <c r="AZ26" s="107" t="n">
        <v>982</v>
      </c>
      <c r="BA26" s="107" t="n">
        <v>981</v>
      </c>
      <c r="BB26" s="107" t="n">
        <v>989</v>
      </c>
      <c r="BC26" s="107" t="n">
        <f aca="false">BA26-AZ26</f>
        <v>-1</v>
      </c>
      <c r="BD26" s="107" t="n">
        <f aca="false">AP26</f>
        <v>8674.18315198315</v>
      </c>
      <c r="BE26" s="159" t="n">
        <f aca="false">BB26/24</f>
        <v>41.2083333333333</v>
      </c>
      <c r="BF26" s="109" t="n">
        <v>0</v>
      </c>
      <c r="BG26" s="110" t="n">
        <v>0</v>
      </c>
      <c r="BH26" s="111" t="n">
        <v>28.6</v>
      </c>
      <c r="BI26" s="112" t="n">
        <v>26.7</v>
      </c>
      <c r="BJ26" s="112" t="n">
        <v>21.9</v>
      </c>
      <c r="BK26" s="112" t="n">
        <v>23.8</v>
      </c>
      <c r="BL26" s="112" t="n">
        <v>982.6</v>
      </c>
      <c r="BM26" s="111" t="n">
        <v>50.13</v>
      </c>
      <c r="BN26" s="113" t="n">
        <v>0.9332</v>
      </c>
      <c r="BO26" s="108" t="n">
        <v>95.5</v>
      </c>
      <c r="BP26" s="108" t="n">
        <v>86.9</v>
      </c>
      <c r="BQ26" s="114" t="n">
        <f aca="false">BP26-BO26</f>
        <v>-8.59999999999999</v>
      </c>
      <c r="BR26" s="115" t="n">
        <v>12781</v>
      </c>
      <c r="BS26" s="115" t="n">
        <v>12584</v>
      </c>
      <c r="BT26" s="116" t="n">
        <f aca="false">BS26-BR26</f>
        <v>-197</v>
      </c>
      <c r="BU26" s="107" t="n">
        <f aca="false">BF26+BG26</f>
        <v>0</v>
      </c>
      <c r="BV26" s="108" t="n">
        <v>0</v>
      </c>
      <c r="BW26" s="108" t="n">
        <v>0</v>
      </c>
      <c r="BY26" s="108" t="n">
        <v>24</v>
      </c>
      <c r="BZ26" s="108" t="n">
        <v>6.32</v>
      </c>
    </row>
    <row r="27" customFormat="false" ht="12.75" hidden="false" customHeight="true" outlineLevel="0" collapsed="false">
      <c r="A27" s="226" t="s">
        <v>115</v>
      </c>
      <c r="B27" s="85" t="n">
        <v>42932</v>
      </c>
      <c r="C27" s="125" t="n">
        <v>96.1</v>
      </c>
      <c r="D27" s="126" t="n">
        <v>0.622</v>
      </c>
      <c r="E27" s="128" t="n">
        <v>103</v>
      </c>
      <c r="F27" s="128" t="n">
        <v>88</v>
      </c>
      <c r="G27" s="128" t="n">
        <v>24</v>
      </c>
      <c r="H27" s="128" t="n">
        <v>0</v>
      </c>
      <c r="I27" s="128" t="n">
        <v>24</v>
      </c>
      <c r="J27" s="128" t="n">
        <v>0</v>
      </c>
      <c r="K27" s="172" t="n">
        <v>0</v>
      </c>
      <c r="L27" s="172" t="n">
        <v>0</v>
      </c>
      <c r="M27" s="172" t="n">
        <v>0</v>
      </c>
      <c r="N27" s="172" t="n">
        <v>0</v>
      </c>
      <c r="O27" s="172" t="n">
        <v>0</v>
      </c>
      <c r="P27" s="172" t="n">
        <v>0</v>
      </c>
      <c r="Q27" s="173" t="n">
        <v>3442</v>
      </c>
      <c r="R27" s="131" t="n">
        <v>2898</v>
      </c>
      <c r="S27" s="131" t="n">
        <v>2898</v>
      </c>
      <c r="T27" s="132" t="n">
        <v>2831</v>
      </c>
      <c r="U27" s="132" t="n">
        <v>2936</v>
      </c>
      <c r="V27" s="128" t="n">
        <v>41</v>
      </c>
      <c r="W27" s="128" t="n">
        <v>0</v>
      </c>
      <c r="X27" s="128" t="n">
        <v>41</v>
      </c>
      <c r="Y27" s="128" t="n">
        <v>0</v>
      </c>
      <c r="Z27" s="128" t="n">
        <v>60</v>
      </c>
      <c r="AA27" s="128" t="n">
        <v>0</v>
      </c>
      <c r="AB27" s="133" t="n">
        <f aca="false">U27-T27+AX27</f>
        <v>105</v>
      </c>
      <c r="AC27" s="134" t="n">
        <f aca="false">T27-S27</f>
        <v>-67</v>
      </c>
      <c r="AD27" s="128" t="n">
        <v>125</v>
      </c>
      <c r="AE27" s="135" t="n">
        <f aca="false">IF(AD27&gt;0, U27/(AD27*24),"no data")</f>
        <v>0.978666666666667</v>
      </c>
      <c r="AF27" s="136" t="n">
        <f aca="false">IF(Q27&gt;0,Q27/24,"no data")</f>
        <v>143.416666666667</v>
      </c>
      <c r="AG27" s="135" t="n">
        <f aca="false">IF(T27&gt;0,(T27/Q27),"no data")</f>
        <v>0.822486926205694</v>
      </c>
      <c r="AH27" s="137" t="n">
        <f aca="false">(1440-((V27*W27)+(X27*Y27)+(Z27*AA27))/(V27+X27+Z27))/1440</f>
        <v>1</v>
      </c>
      <c r="AI27" s="138" t="n">
        <f aca="false">IF(T27&gt;0,(1440-((W27*V27+AR27*AS27)+(Y27*X27+AT27*AU27)+(Z27*AA27+AV27*AW27))/(V27+X27+Z27))/1440,"no data")</f>
        <v>0.866197183098592</v>
      </c>
      <c r="AJ27" s="243" t="n">
        <v>8.09</v>
      </c>
      <c r="AK27" s="246" t="n">
        <v>140.97</v>
      </c>
      <c r="AL27" s="245" t="n">
        <f aca="false">AJ27*AK27</f>
        <v>1140.4473</v>
      </c>
      <c r="AM27" s="243" t="n">
        <v>24.989</v>
      </c>
      <c r="AN27" s="228" t="n">
        <v>942</v>
      </c>
      <c r="AO27" s="140" t="n">
        <f aca="false">AM27*AN27</f>
        <v>23539.638</v>
      </c>
      <c r="AP27" s="141" t="n">
        <f aca="false">IF(T27&gt;0,((((AJ27*AK27)+(AM27*AN27))/(T27*1000))*1000000),"no data")</f>
        <v>8717.79770399152</v>
      </c>
      <c r="AQ27" s="154" t="n">
        <f aca="false">R27/24</f>
        <v>120.75</v>
      </c>
      <c r="AR27" s="127" t="n">
        <v>0</v>
      </c>
      <c r="AS27" s="144" t="n">
        <v>0</v>
      </c>
      <c r="AT27" s="144" t="n">
        <v>0</v>
      </c>
      <c r="AU27" s="127" t="n">
        <v>0</v>
      </c>
      <c r="AV27" s="144" t="n">
        <v>19</v>
      </c>
      <c r="AW27" s="127" t="n">
        <v>1440</v>
      </c>
      <c r="AX27" s="127" t="n">
        <v>0</v>
      </c>
      <c r="AZ27" s="145" t="n">
        <v>977</v>
      </c>
      <c r="BA27" s="145" t="n">
        <v>975</v>
      </c>
      <c r="BB27" s="145" t="n">
        <v>984</v>
      </c>
      <c r="BC27" s="145" t="n">
        <f aca="false">BA27-AZ27</f>
        <v>-2</v>
      </c>
      <c r="BD27" s="145" t="n">
        <f aca="false">AP27</f>
        <v>8717.79770399152</v>
      </c>
      <c r="BE27" s="147" t="n">
        <f aca="false">BB27/24</f>
        <v>41</v>
      </c>
      <c r="BF27" s="174" t="n">
        <v>0</v>
      </c>
      <c r="BG27" s="175" t="n">
        <v>0</v>
      </c>
      <c r="BH27" s="176" t="n">
        <v>28.5</v>
      </c>
      <c r="BI27" s="177" t="n">
        <v>26.7</v>
      </c>
      <c r="BJ27" s="177" t="n">
        <v>21.83</v>
      </c>
      <c r="BK27" s="177" t="n">
        <v>23.52</v>
      </c>
      <c r="BL27" s="177" t="n">
        <v>980.7</v>
      </c>
      <c r="BM27" s="177" t="n">
        <v>50.11</v>
      </c>
      <c r="BN27" s="178" t="n">
        <v>0.9327</v>
      </c>
      <c r="BO27" s="177" t="n">
        <v>95.58</v>
      </c>
      <c r="BP27" s="177" t="n">
        <v>86.87</v>
      </c>
      <c r="BQ27" s="114" t="n">
        <f aca="false">BP27-BO27</f>
        <v>-8.70999999999999</v>
      </c>
      <c r="BR27" s="177" t="n">
        <v>12841</v>
      </c>
      <c r="BS27" s="177" t="n">
        <v>12622</v>
      </c>
      <c r="BT27" s="116" t="n">
        <f aca="false">BS27-BR27</f>
        <v>-219</v>
      </c>
      <c r="BU27" s="145" t="n">
        <f aca="false">BF27+BG27</f>
        <v>0</v>
      </c>
      <c r="BV27" s="147" t="n">
        <v>0</v>
      </c>
      <c r="BW27" s="147" t="n">
        <v>0</v>
      </c>
      <c r="BY27" s="147" t="n">
        <v>24</v>
      </c>
      <c r="BZ27" s="147" t="n">
        <v>6.67</v>
      </c>
    </row>
    <row r="28" customFormat="false" ht="15" hidden="false" customHeight="false" outlineLevel="0" collapsed="false">
      <c r="A28" s="226"/>
      <c r="B28" s="85" t="n">
        <v>42933</v>
      </c>
      <c r="C28" s="125" t="n">
        <v>95.5</v>
      </c>
      <c r="D28" s="126" t="n">
        <v>0.624</v>
      </c>
      <c r="E28" s="128" t="n">
        <v>104</v>
      </c>
      <c r="F28" s="128" t="n">
        <v>87</v>
      </c>
      <c r="G28" s="128" t="n">
        <v>24</v>
      </c>
      <c r="H28" s="128" t="n">
        <v>0</v>
      </c>
      <c r="I28" s="128" t="n">
        <v>24</v>
      </c>
      <c r="J28" s="128" t="n">
        <v>0</v>
      </c>
      <c r="K28" s="172" t="n">
        <v>0</v>
      </c>
      <c r="L28" s="172" t="n">
        <v>0</v>
      </c>
      <c r="M28" s="172" t="n">
        <v>0</v>
      </c>
      <c r="N28" s="172" t="n">
        <v>0</v>
      </c>
      <c r="O28" s="172" t="n">
        <v>0</v>
      </c>
      <c r="P28" s="172" t="n">
        <v>0</v>
      </c>
      <c r="Q28" s="173" t="n">
        <v>3446</v>
      </c>
      <c r="R28" s="131" t="n">
        <v>2909</v>
      </c>
      <c r="S28" s="131" t="n">
        <v>2909</v>
      </c>
      <c r="T28" s="132" t="n">
        <v>2839</v>
      </c>
      <c r="U28" s="132" t="n">
        <v>2942</v>
      </c>
      <c r="V28" s="128" t="n">
        <v>41</v>
      </c>
      <c r="W28" s="128" t="n">
        <v>0</v>
      </c>
      <c r="X28" s="128" t="n">
        <v>41</v>
      </c>
      <c r="Y28" s="128" t="n">
        <v>0</v>
      </c>
      <c r="Z28" s="128" t="n">
        <v>60</v>
      </c>
      <c r="AA28" s="128" t="n">
        <v>0</v>
      </c>
      <c r="AB28" s="133" t="n">
        <f aca="false">U28-T28+AX28</f>
        <v>103</v>
      </c>
      <c r="AC28" s="134" t="n">
        <f aca="false">T28-S28</f>
        <v>-70</v>
      </c>
      <c r="AD28" s="128" t="n">
        <v>125</v>
      </c>
      <c r="AE28" s="135" t="n">
        <f aca="false">IF(AD28&gt;0, U28/(AD28*24),"no data")</f>
        <v>0.980666666666667</v>
      </c>
      <c r="AF28" s="136" t="n">
        <f aca="false">IF(Q28&gt;0,Q28/24,"no data")</f>
        <v>143.583333333333</v>
      </c>
      <c r="AG28" s="135" t="n">
        <f aca="false">IF(T28&gt;0,(T28/Q28),"no data")</f>
        <v>0.823853743470691</v>
      </c>
      <c r="AH28" s="137" t="n">
        <f aca="false">(1440-((V28*W28)+(X28*Y28)+(Z28*AA28))/(V28+X28+Z28))/1440</f>
        <v>1</v>
      </c>
      <c r="AI28" s="138" t="n">
        <f aca="false">IF(T28&gt;0,(1440-((W28*V28+AR28*AS28)+(Y28*X28+AT28*AU28)+(Z28*AA28+AV28*AW28))/(V28+X28+Z28))/1440,"no data")</f>
        <v>0.866197183098592</v>
      </c>
      <c r="AJ28" s="243" t="n">
        <v>8.112</v>
      </c>
      <c r="AK28" s="246" t="n">
        <v>143.63</v>
      </c>
      <c r="AL28" s="245" t="n">
        <f aca="false">AJ28*AK28</f>
        <v>1165.12656</v>
      </c>
      <c r="AM28" s="243" t="n">
        <v>24.921</v>
      </c>
      <c r="AN28" s="228" t="n">
        <v>943</v>
      </c>
      <c r="AO28" s="140" t="n">
        <f aca="false">AM28*AN28</f>
        <v>23500.503</v>
      </c>
      <c r="AP28" s="141" t="n">
        <f aca="false">IF(T28&gt;0,((((AJ28*AK28)+(AM28*AN28))/(T28*1000))*1000000),"no data")</f>
        <v>8688.14003522367</v>
      </c>
      <c r="AQ28" s="154" t="n">
        <f aca="false">R28/24</f>
        <v>121.208333333333</v>
      </c>
      <c r="AR28" s="127" t="n">
        <v>0</v>
      </c>
      <c r="AS28" s="144" t="n">
        <v>0</v>
      </c>
      <c r="AT28" s="127" t="n">
        <v>0</v>
      </c>
      <c r="AU28" s="127" t="n">
        <v>0</v>
      </c>
      <c r="AV28" s="144" t="n">
        <v>19</v>
      </c>
      <c r="AW28" s="127" t="n">
        <v>1440</v>
      </c>
      <c r="AX28" s="127" t="n">
        <v>0</v>
      </c>
      <c r="AZ28" s="145" t="n">
        <v>978</v>
      </c>
      <c r="BA28" s="145" t="n">
        <v>977</v>
      </c>
      <c r="BB28" s="145" t="n">
        <v>987</v>
      </c>
      <c r="BC28" s="145" t="n">
        <f aca="false">BA28-AZ28</f>
        <v>-1</v>
      </c>
      <c r="BD28" s="145" t="n">
        <f aca="false">AP28</f>
        <v>8688.14003522367</v>
      </c>
      <c r="BE28" s="147" t="n">
        <f aca="false">BB28/24</f>
        <v>41.125</v>
      </c>
      <c r="BF28" s="174" t="n">
        <v>0</v>
      </c>
      <c r="BG28" s="175" t="n">
        <v>0</v>
      </c>
      <c r="BH28" s="176" t="n">
        <v>28.05</v>
      </c>
      <c r="BI28" s="177" t="n">
        <v>26.63</v>
      </c>
      <c r="BJ28" s="177" t="n">
        <v>21.81</v>
      </c>
      <c r="BK28" s="177" t="n">
        <v>23.62</v>
      </c>
      <c r="BL28" s="179" t="n">
        <v>981.54</v>
      </c>
      <c r="BM28" s="177" t="n">
        <v>50.13</v>
      </c>
      <c r="BN28" s="178" t="n">
        <v>0.9319</v>
      </c>
      <c r="BO28" s="177" t="n">
        <v>95.52</v>
      </c>
      <c r="BP28" s="177" t="n">
        <v>86.89</v>
      </c>
      <c r="BQ28" s="114" t="n">
        <f aca="false">BP28-BO28</f>
        <v>-8.63</v>
      </c>
      <c r="BR28" s="177" t="n">
        <v>12781</v>
      </c>
      <c r="BS28" s="177" t="n">
        <v>12577</v>
      </c>
      <c r="BT28" s="116" t="n">
        <f aca="false">BS28-BR28</f>
        <v>-204</v>
      </c>
      <c r="BU28" s="145" t="n">
        <f aca="false">BF28+BG28</f>
        <v>0</v>
      </c>
      <c r="BV28" s="147" t="n">
        <v>0</v>
      </c>
      <c r="BW28" s="147" t="n">
        <v>0</v>
      </c>
      <c r="BY28" s="147" t="n">
        <v>24</v>
      </c>
      <c r="BZ28" s="147" t="n">
        <v>7.83</v>
      </c>
    </row>
    <row r="29" customFormat="false" ht="15" hidden="false" customHeight="false" outlineLevel="0" collapsed="false">
      <c r="A29" s="226"/>
      <c r="B29" s="85" t="n">
        <v>42934</v>
      </c>
      <c r="C29" s="125" t="n">
        <v>89.8</v>
      </c>
      <c r="D29" s="126" t="n">
        <v>0.723</v>
      </c>
      <c r="E29" s="128" t="n">
        <v>104</v>
      </c>
      <c r="F29" s="128" t="n">
        <v>82</v>
      </c>
      <c r="G29" s="128" t="n">
        <v>24</v>
      </c>
      <c r="H29" s="128" t="n">
        <v>0</v>
      </c>
      <c r="I29" s="128" t="n">
        <v>24</v>
      </c>
      <c r="J29" s="128" t="n">
        <v>0</v>
      </c>
      <c r="K29" s="172" t="n">
        <v>0</v>
      </c>
      <c r="L29" s="172" t="n">
        <v>0</v>
      </c>
      <c r="M29" s="172" t="n">
        <v>0</v>
      </c>
      <c r="N29" s="172" t="n">
        <v>0</v>
      </c>
      <c r="O29" s="172" t="n">
        <v>0</v>
      </c>
      <c r="P29" s="172" t="n">
        <v>0</v>
      </c>
      <c r="Q29" s="173" t="n">
        <v>3504</v>
      </c>
      <c r="R29" s="131" t="n">
        <v>2954</v>
      </c>
      <c r="S29" s="131" t="n">
        <v>2954</v>
      </c>
      <c r="T29" s="132" t="n">
        <v>2881</v>
      </c>
      <c r="U29" s="132" t="n">
        <v>2987</v>
      </c>
      <c r="V29" s="128" t="n">
        <v>41</v>
      </c>
      <c r="W29" s="128" t="n">
        <v>0</v>
      </c>
      <c r="X29" s="128" t="n">
        <v>41</v>
      </c>
      <c r="Y29" s="128" t="n">
        <v>0</v>
      </c>
      <c r="Z29" s="128" t="n">
        <v>60</v>
      </c>
      <c r="AA29" s="128" t="n">
        <v>0</v>
      </c>
      <c r="AB29" s="133" t="n">
        <f aca="false">U29-T29+AX29</f>
        <v>106</v>
      </c>
      <c r="AC29" s="134" t="n">
        <f aca="false">T29-S29</f>
        <v>-73</v>
      </c>
      <c r="AD29" s="128" t="n">
        <v>128</v>
      </c>
      <c r="AE29" s="135" t="n">
        <f aca="false">IF(AD29&gt;0, U29/(AD29*24),"no data")</f>
        <v>0.972330729166667</v>
      </c>
      <c r="AF29" s="136" t="n">
        <f aca="false">IF(Q29&gt;0,Q29/24,"no data")</f>
        <v>146</v>
      </c>
      <c r="AG29" s="135" t="n">
        <f aca="false">IF(T29&gt;0,(T29/Q29),"no data")</f>
        <v>0.822203196347032</v>
      </c>
      <c r="AH29" s="137" t="n">
        <f aca="false">(1440-((V29*W29)+(X29*Y29)+(Z29*AA29))/(V29+X29+Z29))/1440</f>
        <v>1</v>
      </c>
      <c r="AI29" s="138" t="n">
        <f aca="false">IF(T29&gt;0,(1440-((W29*V29+AR29*AS29)+(Y29*X29+AT29*AU29)+(Z29*AA29+AV29*AW29))/(V29+X29+Z29))/1440,"no data")</f>
        <v>0.866197183098592</v>
      </c>
      <c r="AJ29" s="243" t="n">
        <v>8.08</v>
      </c>
      <c r="AK29" s="246" t="n">
        <v>140.27</v>
      </c>
      <c r="AL29" s="245" t="n">
        <f aca="false">AJ29*AK29</f>
        <v>1133.3816</v>
      </c>
      <c r="AM29" s="243" t="n">
        <v>25.251</v>
      </c>
      <c r="AN29" s="228" t="n">
        <v>944</v>
      </c>
      <c r="AO29" s="140" t="n">
        <f aca="false">AM29*AN29</f>
        <v>23836.944</v>
      </c>
      <c r="AP29" s="141" t="n">
        <f aca="false">IF(T29&gt;0,((((AJ29*AK29)+(AM29*AN29))/(T29*1000))*1000000),"no data")</f>
        <v>8667.24248524818</v>
      </c>
      <c r="AQ29" s="154" t="n">
        <f aca="false">R29/24</f>
        <v>123.083333333333</v>
      </c>
      <c r="AR29" s="127" t="n">
        <v>0</v>
      </c>
      <c r="AS29" s="144" t="n">
        <v>0</v>
      </c>
      <c r="AT29" s="144" t="n">
        <v>0</v>
      </c>
      <c r="AU29" s="127" t="n">
        <v>0</v>
      </c>
      <c r="AV29" s="144" t="n">
        <v>19</v>
      </c>
      <c r="AW29" s="127" t="n">
        <v>1440</v>
      </c>
      <c r="AX29" s="127" t="n">
        <v>0</v>
      </c>
      <c r="AZ29" s="145" t="n">
        <v>1001</v>
      </c>
      <c r="BA29" s="145" t="n">
        <v>991</v>
      </c>
      <c r="BB29" s="145" t="n">
        <v>995</v>
      </c>
      <c r="BC29" s="145" t="n">
        <f aca="false">BA29-AZ29</f>
        <v>-10</v>
      </c>
      <c r="BD29" s="145" t="n">
        <f aca="false">AP29</f>
        <v>8667.24248524818</v>
      </c>
      <c r="BE29" s="147" t="n">
        <f aca="false">BB29/24</f>
        <v>41.4583333333333</v>
      </c>
      <c r="BF29" s="174" t="n">
        <v>0</v>
      </c>
      <c r="BG29" s="175" t="n">
        <v>0</v>
      </c>
      <c r="BH29" s="176" t="n">
        <v>29.2</v>
      </c>
      <c r="BI29" s="177" t="n">
        <v>27.05</v>
      </c>
      <c r="BJ29" s="177" t="n">
        <v>22.03</v>
      </c>
      <c r="BK29" s="177" t="n">
        <v>23.6</v>
      </c>
      <c r="BL29" s="179" t="n">
        <v>982.8</v>
      </c>
      <c r="BM29" s="176" t="n">
        <v>50.14</v>
      </c>
      <c r="BN29" s="178" t="n">
        <v>0.933</v>
      </c>
      <c r="BO29" s="177" t="n">
        <v>96.42</v>
      </c>
      <c r="BP29" s="177" t="n">
        <v>87.06</v>
      </c>
      <c r="BQ29" s="114" t="n">
        <f aca="false">BP29-BO29</f>
        <v>-9.36</v>
      </c>
      <c r="BR29" s="177" t="n">
        <v>12715</v>
      </c>
      <c r="BS29" s="177" t="n">
        <v>12535</v>
      </c>
      <c r="BT29" s="116" t="n">
        <f aca="false">BS29-BR29</f>
        <v>-180</v>
      </c>
      <c r="BU29" s="145" t="n">
        <f aca="false">BF29+BG29</f>
        <v>0</v>
      </c>
      <c r="BV29" s="147" t="n">
        <v>0</v>
      </c>
      <c r="BW29" s="147" t="n">
        <v>0</v>
      </c>
      <c r="BY29" s="147" t="n">
        <v>24</v>
      </c>
      <c r="BZ29" s="147" t="n">
        <v>7.92</v>
      </c>
    </row>
    <row r="30" customFormat="false" ht="15" hidden="false" customHeight="false" outlineLevel="0" collapsed="false">
      <c r="A30" s="226"/>
      <c r="B30" s="85" t="n">
        <v>42935</v>
      </c>
      <c r="C30" s="125" t="n">
        <v>91.16</v>
      </c>
      <c r="D30" s="126" t="n">
        <v>0.7285</v>
      </c>
      <c r="E30" s="128" t="n">
        <v>99</v>
      </c>
      <c r="F30" s="128" t="n">
        <v>82</v>
      </c>
      <c r="G30" s="128" t="n">
        <v>24</v>
      </c>
      <c r="H30" s="128" t="n">
        <v>0</v>
      </c>
      <c r="I30" s="128" t="n">
        <v>24</v>
      </c>
      <c r="J30" s="128" t="n">
        <v>0</v>
      </c>
      <c r="K30" s="172" t="n">
        <v>0</v>
      </c>
      <c r="L30" s="172" t="n">
        <v>0</v>
      </c>
      <c r="M30" s="172" t="n">
        <v>0</v>
      </c>
      <c r="N30" s="172" t="n">
        <v>0</v>
      </c>
      <c r="O30" s="172" t="n">
        <v>0</v>
      </c>
      <c r="P30" s="172" t="n">
        <v>0</v>
      </c>
      <c r="Q30" s="173" t="n">
        <v>3480</v>
      </c>
      <c r="R30" s="131" t="n">
        <v>2928</v>
      </c>
      <c r="S30" s="131" t="n">
        <v>2928</v>
      </c>
      <c r="T30" s="132" t="n">
        <v>2857</v>
      </c>
      <c r="U30" s="132" t="n">
        <v>2957</v>
      </c>
      <c r="V30" s="128" t="n">
        <v>41</v>
      </c>
      <c r="W30" s="128" t="n">
        <v>0</v>
      </c>
      <c r="X30" s="128" t="n">
        <v>41</v>
      </c>
      <c r="Y30" s="128" t="n">
        <v>0</v>
      </c>
      <c r="Z30" s="128" t="n">
        <v>60</v>
      </c>
      <c r="AA30" s="128" t="n">
        <v>0</v>
      </c>
      <c r="AB30" s="133" t="n">
        <f aca="false">U30-T30+AX30</f>
        <v>100</v>
      </c>
      <c r="AC30" s="134" t="n">
        <f aca="false">T30-S30</f>
        <v>-71</v>
      </c>
      <c r="AD30" s="128" t="n">
        <v>126</v>
      </c>
      <c r="AE30" s="135" t="n">
        <f aca="false">IF(AD30&gt;0, U30/(AD30*24),"no data")</f>
        <v>0.977843915343915</v>
      </c>
      <c r="AF30" s="136" t="n">
        <f aca="false">IF(Q30&gt;0,Q30/24,"no data")</f>
        <v>145</v>
      </c>
      <c r="AG30" s="135" t="n">
        <f aca="false">IF(T30&gt;0,(T30/Q30),"no data")</f>
        <v>0.820977011494253</v>
      </c>
      <c r="AH30" s="137" t="n">
        <f aca="false">(1440-((V30*W30)+(X30*Y30)+(Z30*AA30))/(V30+X30+Z30))/1440</f>
        <v>1</v>
      </c>
      <c r="AI30" s="138" t="n">
        <f aca="false">IF(T30&gt;0,(1440-((W30*V30+AR30*AS30)+(Y30*X30+AT30*AU30)+(Z30*AA30+AV30*AW30))/(V30+X30+Z30))/1440,"no data")</f>
        <v>0.866197183098592</v>
      </c>
      <c r="AJ30" s="175" t="n">
        <v>8.075</v>
      </c>
      <c r="AK30" s="154" t="n">
        <v>139.23</v>
      </c>
      <c r="AL30" s="154" t="n">
        <f aca="false">AJ30*AK30</f>
        <v>1124.28225</v>
      </c>
      <c r="AM30" s="175" t="n">
        <v>25.091</v>
      </c>
      <c r="AN30" s="127" t="n">
        <v>943</v>
      </c>
      <c r="AO30" s="140" t="n">
        <f aca="false">AM30*AN30</f>
        <v>23660.813</v>
      </c>
      <c r="AP30" s="141" t="n">
        <f aca="false">IF(T30&gt;0,((((AJ30*AK30)+(AM30*AN30))/(T30*1000))*1000000),"no data")</f>
        <v>8675.21709835492</v>
      </c>
      <c r="AQ30" s="154" t="n">
        <f aca="false">R30/24</f>
        <v>122</v>
      </c>
      <c r="AR30" s="127" t="n">
        <v>0</v>
      </c>
      <c r="AS30" s="144" t="n">
        <v>0</v>
      </c>
      <c r="AT30" s="144" t="n">
        <v>0</v>
      </c>
      <c r="AU30" s="127" t="n">
        <v>0</v>
      </c>
      <c r="AV30" s="144" t="n">
        <v>19</v>
      </c>
      <c r="AW30" s="127" t="n">
        <v>1440</v>
      </c>
      <c r="AX30" s="127" t="n">
        <v>0</v>
      </c>
      <c r="AZ30" s="145" t="n">
        <v>992</v>
      </c>
      <c r="BA30" s="145" t="n">
        <v>977</v>
      </c>
      <c r="BB30" s="145" t="n">
        <v>988</v>
      </c>
      <c r="BC30" s="145" t="n">
        <f aca="false">BA30-AZ30</f>
        <v>-15</v>
      </c>
      <c r="BD30" s="145" t="n">
        <f aca="false">AP30</f>
        <v>8675.21709835492</v>
      </c>
      <c r="BE30" s="147" t="n">
        <f aca="false">BB30/24</f>
        <v>41.1666666666667</v>
      </c>
      <c r="BF30" s="174" t="n">
        <v>0</v>
      </c>
      <c r="BG30" s="175" t="n">
        <v>0</v>
      </c>
      <c r="BH30" s="176" t="n">
        <v>29.05</v>
      </c>
      <c r="BI30" s="177" t="n">
        <v>26.93</v>
      </c>
      <c r="BJ30" s="179" t="n">
        <v>21.84</v>
      </c>
      <c r="BK30" s="177" t="n">
        <v>23.44</v>
      </c>
      <c r="BL30" s="177" t="n">
        <v>982.71</v>
      </c>
      <c r="BM30" s="177" t="n">
        <v>50.09</v>
      </c>
      <c r="BN30" s="178" t="n">
        <v>0.9336</v>
      </c>
      <c r="BO30" s="177" t="n">
        <v>96.69</v>
      </c>
      <c r="BP30" s="176" t="n">
        <v>87.08</v>
      </c>
      <c r="BQ30" s="114" t="n">
        <f aca="false">BP30-BO30</f>
        <v>-9.61</v>
      </c>
      <c r="BR30" s="177" t="n">
        <v>12756</v>
      </c>
      <c r="BS30" s="145" t="n">
        <v>12570</v>
      </c>
      <c r="BT30" s="116" t="n">
        <f aca="false">BS30-BR30</f>
        <v>-186</v>
      </c>
      <c r="BU30" s="145" t="n">
        <f aca="false">BF30+BG30</f>
        <v>0</v>
      </c>
      <c r="BV30" s="147" t="n">
        <v>0</v>
      </c>
      <c r="BW30" s="147" t="n">
        <v>0</v>
      </c>
      <c r="BY30" s="147" t="n">
        <v>24</v>
      </c>
      <c r="BZ30" s="147" t="n">
        <v>5.61</v>
      </c>
    </row>
    <row r="31" customFormat="false" ht="15" hidden="false" customHeight="false" outlineLevel="0" collapsed="false">
      <c r="A31" s="226"/>
      <c r="B31" s="85" t="n">
        <v>42936</v>
      </c>
      <c r="C31" s="125" t="n">
        <v>90.14</v>
      </c>
      <c r="D31" s="126" t="n">
        <v>0.7334</v>
      </c>
      <c r="E31" s="128" t="n">
        <v>104</v>
      </c>
      <c r="F31" s="128" t="n">
        <v>87</v>
      </c>
      <c r="G31" s="128" t="n">
        <v>24</v>
      </c>
      <c r="H31" s="128" t="n">
        <v>0</v>
      </c>
      <c r="I31" s="128" t="n">
        <v>24</v>
      </c>
      <c r="J31" s="128" t="n">
        <v>0</v>
      </c>
      <c r="K31" s="156" t="n">
        <v>0</v>
      </c>
      <c r="L31" s="156" t="n">
        <v>0</v>
      </c>
      <c r="M31" s="156" t="n">
        <v>0</v>
      </c>
      <c r="N31" s="156" t="n">
        <v>0</v>
      </c>
      <c r="O31" s="156" t="n">
        <v>0</v>
      </c>
      <c r="P31" s="156" t="n">
        <v>0</v>
      </c>
      <c r="Q31" s="173" t="n">
        <v>3497</v>
      </c>
      <c r="R31" s="131" t="n">
        <v>2943</v>
      </c>
      <c r="S31" s="131" t="n">
        <v>2943</v>
      </c>
      <c r="T31" s="132" t="n">
        <v>2869</v>
      </c>
      <c r="U31" s="132" t="n">
        <v>2973</v>
      </c>
      <c r="V31" s="128" t="n">
        <v>42</v>
      </c>
      <c r="W31" s="128" t="n">
        <v>0</v>
      </c>
      <c r="X31" s="128" t="n">
        <v>41</v>
      </c>
      <c r="Y31" s="128" t="n">
        <v>0</v>
      </c>
      <c r="Z31" s="128" t="n">
        <v>60</v>
      </c>
      <c r="AA31" s="128" t="n">
        <v>0</v>
      </c>
      <c r="AB31" s="133" t="n">
        <f aca="false">U31-T31+AX31</f>
        <v>104</v>
      </c>
      <c r="AC31" s="134" t="n">
        <f aca="false">T31-S31</f>
        <v>-74</v>
      </c>
      <c r="AD31" s="128" t="n">
        <v>126</v>
      </c>
      <c r="AE31" s="135" t="n">
        <f aca="false">IF(AD31&gt;0, U31/(AD31*24),"no data")</f>
        <v>0.983134920634921</v>
      </c>
      <c r="AF31" s="136" t="n">
        <f aca="false">IF(Q31&gt;0,Q31/24,"no data")</f>
        <v>145.708333333333</v>
      </c>
      <c r="AG31" s="135" t="n">
        <f aca="false">IF(T31&gt;0,(T31/Q31),"no data")</f>
        <v>0.820417500714899</v>
      </c>
      <c r="AH31" s="137" t="n">
        <f aca="false">(1440-((V31*W31)+(X31*Y31)+(Z31*AA31))/(V31+X31+Z31))/1440</f>
        <v>1</v>
      </c>
      <c r="AI31" s="138" t="n">
        <f aca="false">IF(T31&gt;0,(1440-((W31*V31+AR31*AS31)+(Y31*X31+AT31*AU31)+(Z31*AA31+AV31*AW31))/(V31+X31+Z31))/1440,"no data")</f>
        <v>0.867132867132867</v>
      </c>
      <c r="AJ31" s="175" t="n">
        <v>8.01</v>
      </c>
      <c r="AK31" s="154" t="n">
        <v>140.05</v>
      </c>
      <c r="AL31" s="154" t="n">
        <f aca="false">AJ31*AK31</f>
        <v>1121.8005</v>
      </c>
      <c r="AM31" s="175" t="n">
        <v>25.241</v>
      </c>
      <c r="AN31" s="127" t="n">
        <v>943</v>
      </c>
      <c r="AO31" s="140" t="n">
        <f aca="false">AM31*AN31</f>
        <v>23802.263</v>
      </c>
      <c r="AP31" s="141" t="n">
        <f aca="false">IF(T31&gt;0,((((AJ31*AK31)+(AM31*AN31))/(T31*1000))*1000000),"no data")</f>
        <v>8687.36964098989</v>
      </c>
      <c r="AQ31" s="154" t="n">
        <f aca="false">R31/24</f>
        <v>122.625</v>
      </c>
      <c r="AR31" s="127" t="n">
        <v>0</v>
      </c>
      <c r="AS31" s="144" t="n">
        <v>0</v>
      </c>
      <c r="AT31" s="144" t="n">
        <v>0</v>
      </c>
      <c r="AU31" s="127" t="n">
        <v>0</v>
      </c>
      <c r="AV31" s="144" t="n">
        <v>19</v>
      </c>
      <c r="AW31" s="127" t="n">
        <v>1440</v>
      </c>
      <c r="AX31" s="127" t="n">
        <v>0</v>
      </c>
      <c r="AZ31" s="145" t="n">
        <v>997</v>
      </c>
      <c r="BA31" s="145" t="n">
        <v>984</v>
      </c>
      <c r="BB31" s="145" t="n">
        <v>992</v>
      </c>
      <c r="BC31" s="145" t="n">
        <f aca="false">BA31-AZ31</f>
        <v>-13</v>
      </c>
      <c r="BD31" s="145" t="n">
        <f aca="false">AP31</f>
        <v>8687.36964098989</v>
      </c>
      <c r="BE31" s="147" t="n">
        <f aca="false">BB31/24</f>
        <v>41.3333333333333</v>
      </c>
      <c r="BF31" s="174" t="n">
        <v>0</v>
      </c>
      <c r="BG31" s="175" t="n">
        <v>0</v>
      </c>
      <c r="BH31" s="231" t="n">
        <v>29.16</v>
      </c>
      <c r="BI31" s="176" t="n">
        <v>27.05</v>
      </c>
      <c r="BJ31" s="177" t="n">
        <v>21.97</v>
      </c>
      <c r="BK31" s="177" t="n">
        <v>23.45</v>
      </c>
      <c r="BL31" s="177" t="n">
        <v>980.4</v>
      </c>
      <c r="BM31" s="176" t="n">
        <v>50.11</v>
      </c>
      <c r="BN31" s="178" t="n">
        <v>0.9329</v>
      </c>
      <c r="BO31" s="177" t="n">
        <v>96.69</v>
      </c>
      <c r="BP31" s="176" t="n">
        <v>87.07</v>
      </c>
      <c r="BQ31" s="114" t="n">
        <f aca="false">BP31-BO31</f>
        <v>-9.62</v>
      </c>
      <c r="BR31" s="177" t="n">
        <v>12748</v>
      </c>
      <c r="BS31" s="145" t="n">
        <v>12555</v>
      </c>
      <c r="BT31" s="116" t="n">
        <f aca="false">BS31-BR31</f>
        <v>-193</v>
      </c>
      <c r="BU31" s="145" t="n">
        <f aca="false">BF31+BG31</f>
        <v>0</v>
      </c>
      <c r="BV31" s="147" t="n">
        <v>0</v>
      </c>
      <c r="BW31" s="147" t="n">
        <v>0</v>
      </c>
      <c r="BY31" s="147" t="n">
        <v>24</v>
      </c>
      <c r="BZ31" s="147" t="n">
        <v>7.15</v>
      </c>
    </row>
    <row r="32" customFormat="false" ht="15" hidden="false" customHeight="false" outlineLevel="0" collapsed="false">
      <c r="A32" s="226"/>
      <c r="B32" s="85" t="n">
        <v>42937</v>
      </c>
      <c r="C32" s="154" t="n">
        <v>91.39</v>
      </c>
      <c r="D32" s="126" t="n">
        <v>0.7147</v>
      </c>
      <c r="E32" s="127" t="n">
        <v>99</v>
      </c>
      <c r="F32" s="127" t="n">
        <v>83</v>
      </c>
      <c r="G32" s="128" t="n">
        <v>24</v>
      </c>
      <c r="H32" s="128" t="n">
        <v>0</v>
      </c>
      <c r="I32" s="128" t="n">
        <v>24</v>
      </c>
      <c r="J32" s="128" t="n">
        <v>0</v>
      </c>
      <c r="K32" s="156" t="n">
        <v>0</v>
      </c>
      <c r="L32" s="156" t="n">
        <v>0</v>
      </c>
      <c r="M32" s="156" t="n">
        <v>0</v>
      </c>
      <c r="N32" s="156" t="n">
        <v>0</v>
      </c>
      <c r="O32" s="156" t="n">
        <v>0</v>
      </c>
      <c r="P32" s="156" t="n">
        <v>0</v>
      </c>
      <c r="Q32" s="156" t="n">
        <v>3483</v>
      </c>
      <c r="R32" s="131" t="n">
        <v>2930</v>
      </c>
      <c r="S32" s="131" t="n">
        <v>2930</v>
      </c>
      <c r="T32" s="132" t="n">
        <v>2858</v>
      </c>
      <c r="U32" s="132" t="n">
        <v>2961</v>
      </c>
      <c r="V32" s="128" t="n">
        <v>41</v>
      </c>
      <c r="W32" s="128" t="n">
        <v>0</v>
      </c>
      <c r="X32" s="128" t="n">
        <v>41</v>
      </c>
      <c r="Y32" s="128" t="n">
        <v>0</v>
      </c>
      <c r="Z32" s="128" t="n">
        <v>60</v>
      </c>
      <c r="AA32" s="128" t="n">
        <v>0</v>
      </c>
      <c r="AB32" s="133" t="n">
        <f aca="false">U32-T32+AX32</f>
        <v>103</v>
      </c>
      <c r="AC32" s="134" t="n">
        <f aca="false">T32-S32</f>
        <v>-72</v>
      </c>
      <c r="AD32" s="128" t="n">
        <v>126</v>
      </c>
      <c r="AE32" s="135" t="n">
        <f aca="false">IF(AD32&gt;0, U32/(AD32*24),"no data")</f>
        <v>0.979166666666667</v>
      </c>
      <c r="AF32" s="136" t="n">
        <f aca="false">IF(Q32&gt;0,Q32/24,"no data")</f>
        <v>145.125</v>
      </c>
      <c r="AG32" s="135" t="n">
        <f aca="false">IF(T32&gt;0,(T32/Q32),"no data")</f>
        <v>0.820556991099627</v>
      </c>
      <c r="AH32" s="137" t="n">
        <f aca="false">(1440-((V32*W32)+(X32*Y32)+(Z32*AA32))/(V32+X32+Z32))/1440</f>
        <v>1</v>
      </c>
      <c r="AI32" s="138" t="n">
        <f aca="false">IF(T32&gt;0,(1440-((W32*V32+AR32*AS32)+(Y32*X32+AT32*AU32)+(Z32*AA32+AV32*AW32))/(V32+X32+Z32))/1440,"no data")</f>
        <v>0.866197183098592</v>
      </c>
      <c r="AJ32" s="175" t="n">
        <v>8</v>
      </c>
      <c r="AK32" s="154" t="n">
        <v>140.68</v>
      </c>
      <c r="AL32" s="154" t="n">
        <f aca="false">AJ32*AK32</f>
        <v>1125.44</v>
      </c>
      <c r="AM32" s="175" t="n">
        <v>25.145</v>
      </c>
      <c r="AN32" s="127" t="n">
        <v>943</v>
      </c>
      <c r="AO32" s="140" t="n">
        <f aca="false">AM32*AN32</f>
        <v>23711.735</v>
      </c>
      <c r="AP32" s="141" t="n">
        <f aca="false">IF(T32&gt;0,((((AJ32*AK32)+(AM32*AN32))/(T32*1000))*1000000),"no data")</f>
        <v>8690.40412876137</v>
      </c>
      <c r="AQ32" s="154" t="n">
        <f aca="false">R32/24</f>
        <v>122.083333333333</v>
      </c>
      <c r="AR32" s="127" t="n">
        <v>0</v>
      </c>
      <c r="AS32" s="144" t="n">
        <v>0</v>
      </c>
      <c r="AT32" s="127" t="n">
        <v>0</v>
      </c>
      <c r="AU32" s="127" t="n">
        <v>0</v>
      </c>
      <c r="AV32" s="144" t="n">
        <v>19</v>
      </c>
      <c r="AW32" s="127" t="n">
        <v>1440</v>
      </c>
      <c r="AX32" s="127" t="n">
        <v>0</v>
      </c>
      <c r="AZ32" s="145" t="n">
        <v>992</v>
      </c>
      <c r="BA32" s="145" t="n">
        <v>980</v>
      </c>
      <c r="BB32" s="145" t="n">
        <v>989</v>
      </c>
      <c r="BC32" s="145" t="n">
        <f aca="false">BA32-AZ32</f>
        <v>-12</v>
      </c>
      <c r="BD32" s="145" t="n">
        <f aca="false">AP32</f>
        <v>8690.40412876137</v>
      </c>
      <c r="BE32" s="147" t="n">
        <f aca="false">BB32/24</f>
        <v>41.2083333333333</v>
      </c>
      <c r="BF32" s="174" t="n">
        <v>0</v>
      </c>
      <c r="BG32" s="175" t="n">
        <v>0</v>
      </c>
      <c r="BH32" s="176" t="n">
        <v>28.97</v>
      </c>
      <c r="BI32" s="177" t="n">
        <v>26.96</v>
      </c>
      <c r="BJ32" s="177" t="n">
        <v>21.88</v>
      </c>
      <c r="BK32" s="177" t="n">
        <v>23.57</v>
      </c>
      <c r="BL32" s="177" t="n">
        <v>980.9</v>
      </c>
      <c r="BM32" s="177" t="n">
        <v>50.1</v>
      </c>
      <c r="BN32" s="178" t="n">
        <v>0.9321</v>
      </c>
      <c r="BO32" s="177" t="n">
        <v>96.52</v>
      </c>
      <c r="BP32" s="176" t="n">
        <v>87.02</v>
      </c>
      <c r="BQ32" s="114" t="n">
        <f aca="false">BP32-BO32</f>
        <v>-9.5</v>
      </c>
      <c r="BR32" s="145" t="n">
        <v>12770</v>
      </c>
      <c r="BS32" s="145" t="n">
        <v>12591</v>
      </c>
      <c r="BT32" s="116" t="n">
        <f aca="false">BS32-BR32</f>
        <v>-179</v>
      </c>
      <c r="BU32" s="145" t="n">
        <f aca="false">BF32+BG32</f>
        <v>0</v>
      </c>
      <c r="BV32" s="147" t="n">
        <v>0</v>
      </c>
      <c r="BW32" s="147" t="n">
        <v>0</v>
      </c>
      <c r="BY32" s="147" t="n">
        <v>24</v>
      </c>
      <c r="BZ32" s="147" t="n">
        <v>7.15</v>
      </c>
    </row>
    <row r="33" customFormat="false" ht="15" hidden="false" customHeight="false" outlineLevel="0" collapsed="false">
      <c r="A33" s="226"/>
      <c r="B33" s="85" t="n">
        <v>42938</v>
      </c>
      <c r="C33" s="125" t="n">
        <v>94</v>
      </c>
      <c r="D33" s="126" t="n">
        <v>0.68</v>
      </c>
      <c r="E33" s="127" t="n">
        <v>101</v>
      </c>
      <c r="F33" s="127" t="n">
        <v>87</v>
      </c>
      <c r="G33" s="128" t="n">
        <v>24</v>
      </c>
      <c r="H33" s="128" t="n">
        <v>0</v>
      </c>
      <c r="I33" s="128" t="n">
        <v>24</v>
      </c>
      <c r="J33" s="128" t="n">
        <v>0</v>
      </c>
      <c r="K33" s="156" t="n">
        <v>0</v>
      </c>
      <c r="L33" s="156" t="n">
        <v>0</v>
      </c>
      <c r="M33" s="156" t="n">
        <v>0</v>
      </c>
      <c r="N33" s="156" t="n">
        <v>0</v>
      </c>
      <c r="O33" s="156" t="n">
        <v>0</v>
      </c>
      <c r="P33" s="156" t="n">
        <v>0</v>
      </c>
      <c r="Q33" s="156" t="n">
        <v>3459</v>
      </c>
      <c r="R33" s="131" t="n">
        <v>2908</v>
      </c>
      <c r="S33" s="131" t="n">
        <v>2908</v>
      </c>
      <c r="T33" s="132" t="n">
        <v>2839</v>
      </c>
      <c r="U33" s="132" t="n">
        <v>2940</v>
      </c>
      <c r="V33" s="128" t="n">
        <v>41</v>
      </c>
      <c r="W33" s="128" t="n">
        <v>0</v>
      </c>
      <c r="X33" s="128" t="n">
        <v>40</v>
      </c>
      <c r="Y33" s="127" t="n">
        <v>0</v>
      </c>
      <c r="Z33" s="128" t="n">
        <v>60</v>
      </c>
      <c r="AA33" s="127" t="n">
        <v>0</v>
      </c>
      <c r="AB33" s="133" t="n">
        <f aca="false">U33-T33+AX33</f>
        <v>101</v>
      </c>
      <c r="AC33" s="134" t="n">
        <f aca="false">T33-S33</f>
        <v>-69</v>
      </c>
      <c r="AD33" s="127" t="n">
        <v>124</v>
      </c>
      <c r="AE33" s="135" t="n">
        <f aca="false">IF(AD33&gt;0, U33/(AD33*24),"no data")</f>
        <v>0.987903225806452</v>
      </c>
      <c r="AF33" s="136" t="n">
        <f aca="false">IF(Q33&gt;0,Q33/24,"no data")</f>
        <v>144.125</v>
      </c>
      <c r="AG33" s="135" t="n">
        <f aca="false">IF(T33&gt;0,(T33/Q33),"no data")</f>
        <v>0.820757444348078</v>
      </c>
      <c r="AH33" s="137" t="n">
        <f aca="false">(1440-((V33*W33)+(X33*Y33)+(Z33*AA33))/(V33+X33+Z33))/1440</f>
        <v>1</v>
      </c>
      <c r="AI33" s="138" t="n">
        <f aca="false">IF(T33&gt;0,(1440-((W33*V33+AR33*AS33)+(Y33*X33+AT33*AU33)+(Z33*AA33+AV33*AW33))/(V33+X33+Z33))/1440,"no data")</f>
        <v>0.865248226950355</v>
      </c>
      <c r="AJ33" s="175" t="n">
        <v>8.007</v>
      </c>
      <c r="AK33" s="154" t="n">
        <v>140.56</v>
      </c>
      <c r="AL33" s="154" t="n">
        <f aca="false">AJ33*AK33</f>
        <v>1125.46392</v>
      </c>
      <c r="AM33" s="175" t="n">
        <v>24.968</v>
      </c>
      <c r="AN33" s="127" t="n">
        <v>943</v>
      </c>
      <c r="AO33" s="140" t="n">
        <f aca="false">AM33*AN33</f>
        <v>23544.824</v>
      </c>
      <c r="AP33" s="141" t="n">
        <f aca="false">IF(T33&gt;0,((((AJ33*AK33)+(AM33*AN33))/(T33*1000))*1000000),"no data")</f>
        <v>8689.78088059176</v>
      </c>
      <c r="AQ33" s="154" t="n">
        <f aca="false">R33/24</f>
        <v>121.166666666667</v>
      </c>
      <c r="AR33" s="127" t="n">
        <v>0</v>
      </c>
      <c r="AS33" s="144" t="n">
        <v>0</v>
      </c>
      <c r="AT33" s="144" t="n">
        <v>0</v>
      </c>
      <c r="AU33" s="127" t="n">
        <v>0</v>
      </c>
      <c r="AV33" s="144" t="n">
        <v>19</v>
      </c>
      <c r="AW33" s="127" t="n">
        <v>1440</v>
      </c>
      <c r="AX33" s="127" t="n">
        <v>0</v>
      </c>
      <c r="AZ33" s="145" t="n">
        <v>983</v>
      </c>
      <c r="BA33" s="145" t="n">
        <v>974</v>
      </c>
      <c r="BB33" s="145" t="n">
        <v>983</v>
      </c>
      <c r="BC33" s="145" t="n">
        <f aca="false">BA33-AZ33</f>
        <v>-9</v>
      </c>
      <c r="BD33" s="145" t="n">
        <f aca="false">AP33</f>
        <v>8689.78088059176</v>
      </c>
      <c r="BE33" s="147" t="n">
        <f aca="false">BB33/24</f>
        <v>40.9583333333333</v>
      </c>
      <c r="BF33" s="174" t="n">
        <v>0</v>
      </c>
      <c r="BG33" s="175" t="n">
        <v>0</v>
      </c>
      <c r="BH33" s="176" t="n">
        <v>28.75</v>
      </c>
      <c r="BI33" s="177" t="n">
        <v>26.78</v>
      </c>
      <c r="BJ33" s="177" t="n">
        <v>21.75</v>
      </c>
      <c r="BK33" s="177" t="n">
        <v>23.5</v>
      </c>
      <c r="BL33" s="145" t="n">
        <v>980.67</v>
      </c>
      <c r="BM33" s="177" t="n">
        <v>50.12</v>
      </c>
      <c r="BN33" s="178" t="n">
        <v>0.9328</v>
      </c>
      <c r="BO33" s="177" t="n">
        <v>96.22</v>
      </c>
      <c r="BP33" s="176" t="n">
        <v>86.92</v>
      </c>
      <c r="BQ33" s="114" t="n">
        <f aca="false">BP33-BO33</f>
        <v>-9.3</v>
      </c>
      <c r="BR33" s="145" t="n">
        <v>12797</v>
      </c>
      <c r="BS33" s="145" t="n">
        <v>12591</v>
      </c>
      <c r="BT33" s="116" t="n">
        <f aca="false">BS33-BR33</f>
        <v>-206</v>
      </c>
      <c r="BU33" s="145" t="n">
        <f aca="false">BF33+BG33</f>
        <v>0</v>
      </c>
      <c r="BV33" s="147" t="n">
        <v>0</v>
      </c>
      <c r="BW33" s="147" t="n">
        <v>0</v>
      </c>
      <c r="BY33" s="147" t="n">
        <v>24</v>
      </c>
      <c r="BZ33" s="147" t="n">
        <v>6.85</v>
      </c>
    </row>
    <row r="34" customFormat="false" ht="12.75" hidden="false" customHeight="true" outlineLevel="0" collapsed="false">
      <c r="A34" s="226" t="s">
        <v>116</v>
      </c>
      <c r="B34" s="85" t="n">
        <v>42939</v>
      </c>
      <c r="C34" s="86" t="n">
        <v>93</v>
      </c>
      <c r="D34" s="214" t="n">
        <v>0.7</v>
      </c>
      <c r="E34" s="88" t="n">
        <v>99</v>
      </c>
      <c r="F34" s="88" t="n">
        <v>86</v>
      </c>
      <c r="G34" s="89" t="n">
        <v>24</v>
      </c>
      <c r="H34" s="89" t="n">
        <v>0</v>
      </c>
      <c r="I34" s="89" t="n">
        <v>24</v>
      </c>
      <c r="J34" s="89" t="n">
        <v>0</v>
      </c>
      <c r="K34" s="90" t="n">
        <v>0</v>
      </c>
      <c r="L34" s="90" t="n">
        <v>0</v>
      </c>
      <c r="M34" s="90" t="n">
        <v>0</v>
      </c>
      <c r="N34" s="90" t="n">
        <v>0</v>
      </c>
      <c r="O34" s="90" t="n">
        <v>0</v>
      </c>
      <c r="P34" s="90" t="n">
        <v>0</v>
      </c>
      <c r="Q34" s="90" t="n">
        <v>3472</v>
      </c>
      <c r="R34" s="91" t="n">
        <v>2912</v>
      </c>
      <c r="S34" s="91" t="n">
        <v>2912</v>
      </c>
      <c r="T34" s="92" t="n">
        <v>2848</v>
      </c>
      <c r="U34" s="92" t="n">
        <v>2950</v>
      </c>
      <c r="V34" s="89" t="n">
        <v>41</v>
      </c>
      <c r="W34" s="89" t="n">
        <v>0</v>
      </c>
      <c r="X34" s="89" t="n">
        <v>40</v>
      </c>
      <c r="Y34" s="89" t="n">
        <v>0</v>
      </c>
      <c r="Z34" s="89" t="n">
        <v>60</v>
      </c>
      <c r="AA34" s="88" t="n">
        <v>0</v>
      </c>
      <c r="AB34" s="93" t="n">
        <f aca="false">U34-T34+AX34</f>
        <v>102</v>
      </c>
      <c r="AC34" s="94" t="n">
        <f aca="false">T34-S34</f>
        <v>-64</v>
      </c>
      <c r="AD34" s="88" t="n">
        <v>125</v>
      </c>
      <c r="AE34" s="95" t="n">
        <f aca="false">IF(AD34&gt;0, U34/(AD34*24),"no data")</f>
        <v>0.983333333333333</v>
      </c>
      <c r="AF34" s="96" t="n">
        <f aca="false">IF(Q34&gt;0,Q34/24,"no data")</f>
        <v>144.666666666667</v>
      </c>
      <c r="AG34" s="95" t="n">
        <f aca="false">IF(T34&gt;0,(T34/Q34),"no data")</f>
        <v>0.820276497695853</v>
      </c>
      <c r="AH34" s="97" t="n">
        <f aca="false">(1440-((V34*W34)+(X34*Y34)+(Z34*AA34))/(V34+X34+Z34))/1440</f>
        <v>1</v>
      </c>
      <c r="AI34" s="98" t="n">
        <f aca="false">IF(T34&gt;0,(1440-((W34*V34+AR34*AS34)+(Y34*X34+AT34*AU34)+(Z34*AA34+AV34*AW34))/(V34+X34+Z34))/1440,"no data")</f>
        <v>0.865248226950355</v>
      </c>
      <c r="AJ34" s="110" t="n">
        <v>8.014</v>
      </c>
      <c r="AK34" s="101" t="n">
        <v>140.49</v>
      </c>
      <c r="AL34" s="101" t="n">
        <f aca="false">AJ34*AK34</f>
        <v>1125.88686</v>
      </c>
      <c r="AM34" s="110" t="n">
        <v>24.999</v>
      </c>
      <c r="AN34" s="88" t="n">
        <v>944</v>
      </c>
      <c r="AO34" s="103" t="n">
        <f aca="false">AM34*AN34</f>
        <v>23599.056</v>
      </c>
      <c r="AP34" s="104" t="n">
        <f aca="false">IF(T34&gt;0,((((AJ34*AK34)+(AM34*AN34))/(T34*1000))*1000000),"no data")</f>
        <v>8681.51083567416</v>
      </c>
      <c r="AQ34" s="101" t="n">
        <f aca="false">R34/24</f>
        <v>121.333333333333</v>
      </c>
      <c r="AR34" s="88" t="n">
        <v>0</v>
      </c>
      <c r="AS34" s="106" t="n">
        <v>0</v>
      </c>
      <c r="AT34" s="106" t="n">
        <v>0</v>
      </c>
      <c r="AU34" s="88" t="n">
        <v>0</v>
      </c>
      <c r="AV34" s="106" t="n">
        <v>19</v>
      </c>
      <c r="AW34" s="88" t="n">
        <v>1440</v>
      </c>
      <c r="AX34" s="88" t="n">
        <v>0</v>
      </c>
      <c r="AZ34" s="107" t="n">
        <v>987</v>
      </c>
      <c r="BA34" s="107" t="n">
        <v>977</v>
      </c>
      <c r="BB34" s="107" t="n">
        <v>986</v>
      </c>
      <c r="BC34" s="107" t="n">
        <f aca="false">BA34-AZ34</f>
        <v>-10</v>
      </c>
      <c r="BD34" s="107" t="n">
        <f aca="false">AP34</f>
        <v>8681.51083567416</v>
      </c>
      <c r="BE34" s="232" t="n">
        <f aca="false">BB34/24</f>
        <v>41.0833333333333</v>
      </c>
      <c r="BF34" s="109" t="n">
        <v>0</v>
      </c>
      <c r="BG34" s="110" t="n">
        <v>0</v>
      </c>
      <c r="BH34" s="111" t="n">
        <v>28.88</v>
      </c>
      <c r="BI34" s="112" t="n">
        <v>26.82</v>
      </c>
      <c r="BJ34" s="111" t="n">
        <v>21.8</v>
      </c>
      <c r="BK34" s="111" t="n">
        <v>23.4</v>
      </c>
      <c r="BL34" s="112" t="n">
        <v>981</v>
      </c>
      <c r="BM34" s="111" t="n">
        <v>50.11</v>
      </c>
      <c r="BN34" s="113" t="n">
        <v>0.933</v>
      </c>
      <c r="BO34" s="112" t="n">
        <v>96.41</v>
      </c>
      <c r="BP34" s="111" t="n">
        <v>86.96</v>
      </c>
      <c r="BQ34" s="114" t="n">
        <f aca="false">BP34-BO34</f>
        <v>-9.45</v>
      </c>
      <c r="BR34" s="107" t="n">
        <v>12765</v>
      </c>
      <c r="BS34" s="107" t="n">
        <v>12566</v>
      </c>
      <c r="BT34" s="116" t="n">
        <f aca="false">BS34-BR34</f>
        <v>-199</v>
      </c>
      <c r="BU34" s="107" t="n">
        <f aca="false">BF34+BG34</f>
        <v>0</v>
      </c>
      <c r="BV34" s="108" t="n">
        <v>0</v>
      </c>
      <c r="BW34" s="108" t="n">
        <v>0</v>
      </c>
      <c r="BY34" s="108" t="n">
        <v>24</v>
      </c>
      <c r="BZ34" s="108" t="n">
        <v>7.4</v>
      </c>
    </row>
    <row r="35" customFormat="false" ht="15" hidden="false" customHeight="false" outlineLevel="0" collapsed="false">
      <c r="A35" s="226"/>
      <c r="B35" s="85" t="n">
        <v>42940</v>
      </c>
      <c r="C35" s="86" t="n">
        <v>93</v>
      </c>
      <c r="D35" s="214" t="n">
        <v>0.67</v>
      </c>
      <c r="E35" s="88" t="n">
        <v>100</v>
      </c>
      <c r="F35" s="88" t="n">
        <v>86</v>
      </c>
      <c r="G35" s="89" t="n">
        <v>24</v>
      </c>
      <c r="H35" s="89" t="n">
        <v>0</v>
      </c>
      <c r="I35" s="89" t="n">
        <v>24</v>
      </c>
      <c r="J35" s="89" t="n">
        <v>0</v>
      </c>
      <c r="K35" s="90" t="n">
        <v>0</v>
      </c>
      <c r="L35" s="90" t="n">
        <v>0</v>
      </c>
      <c r="M35" s="90" t="n">
        <v>0</v>
      </c>
      <c r="N35" s="90" t="n">
        <v>0</v>
      </c>
      <c r="O35" s="90" t="n">
        <v>10</v>
      </c>
      <c r="P35" s="90" t="n">
        <v>30</v>
      </c>
      <c r="Q35" s="90" t="n">
        <v>3470</v>
      </c>
      <c r="R35" s="91" t="n">
        <v>3091</v>
      </c>
      <c r="S35" s="91" t="n">
        <v>3091</v>
      </c>
      <c r="T35" s="92" t="n">
        <v>3031</v>
      </c>
      <c r="U35" s="92" t="n">
        <v>3140</v>
      </c>
      <c r="V35" s="89" t="n">
        <v>41</v>
      </c>
      <c r="W35" s="89" t="n">
        <v>0</v>
      </c>
      <c r="X35" s="89" t="n">
        <v>40</v>
      </c>
      <c r="Y35" s="89" t="n">
        <v>0</v>
      </c>
      <c r="Z35" s="89" t="n">
        <v>60</v>
      </c>
      <c r="AA35" s="88" t="n">
        <v>0</v>
      </c>
      <c r="AB35" s="93" t="n">
        <f aca="false">U35-T35+AX35</f>
        <v>109</v>
      </c>
      <c r="AC35" s="94" t="n">
        <f aca="false">T35-S35</f>
        <v>-60</v>
      </c>
      <c r="AD35" s="88" t="n">
        <v>140</v>
      </c>
      <c r="AE35" s="95" t="n">
        <f aca="false">IF(AD35&gt;0, U35/(AD35*24),"no data")</f>
        <v>0.93452380952381</v>
      </c>
      <c r="AF35" s="96" t="n">
        <f aca="false">IF(Q35&gt;0,Q35/24,"no data")</f>
        <v>144.583333333333</v>
      </c>
      <c r="AG35" s="95" t="n">
        <f aca="false">IF(T35&gt;0,(T35/Q35),"no data")</f>
        <v>0.873487031700288</v>
      </c>
      <c r="AH35" s="97" t="n">
        <f aca="false">(1440-((V35*W35)+(X35*Y35)+(Z35*AA35))/(V35+X35+Z35))/1440</f>
        <v>1</v>
      </c>
      <c r="AI35" s="98" t="n">
        <f aca="false">IF(T35&gt;0,(1440-((W35*V35+AR35*AS35)+(Y35*X35+AT35*AU35)+(Z35*AA35+AV35*AW35))/(V35+X35+Z35))/1440,"no data")</f>
        <v>0.924202127659575</v>
      </c>
      <c r="AJ35" s="110" t="n">
        <v>8.012</v>
      </c>
      <c r="AK35" s="101" t="n">
        <v>140.27</v>
      </c>
      <c r="AL35" s="101" t="n">
        <f aca="false">AJ35*AK35</f>
        <v>1123.84324</v>
      </c>
      <c r="AM35" s="110" t="n">
        <v>27.091</v>
      </c>
      <c r="AN35" s="88" t="n">
        <v>945</v>
      </c>
      <c r="AO35" s="103" t="n">
        <f aca="false">AM35*AN35</f>
        <v>25600.995</v>
      </c>
      <c r="AP35" s="104" t="n">
        <f aca="false">IF(T35&gt;0,((((AJ35*AK35)+(AM35*AN35))/(T35*1000))*1000000),"no data")</f>
        <v>8817.16867040581</v>
      </c>
      <c r="AQ35" s="101" t="n">
        <f aca="false">R35/24</f>
        <v>128.791666666667</v>
      </c>
      <c r="AR35" s="88" t="n">
        <v>0</v>
      </c>
      <c r="AS35" s="106" t="n">
        <v>0</v>
      </c>
      <c r="AT35" s="106" t="n">
        <v>0</v>
      </c>
      <c r="AU35" s="88" t="n">
        <v>0</v>
      </c>
      <c r="AV35" s="106" t="n">
        <v>19</v>
      </c>
      <c r="AW35" s="88" t="n">
        <v>810</v>
      </c>
      <c r="AX35" s="88" t="n">
        <v>0</v>
      </c>
      <c r="AZ35" s="107" t="n">
        <v>987</v>
      </c>
      <c r="BA35" s="107" t="n">
        <v>978</v>
      </c>
      <c r="BB35" s="107" t="n">
        <v>1175</v>
      </c>
      <c r="BC35" s="107" t="n">
        <f aca="false">BA35-AZ35</f>
        <v>-9</v>
      </c>
      <c r="BD35" s="107" t="n">
        <f aca="false">AP35</f>
        <v>8817.16867040581</v>
      </c>
      <c r="BE35" s="232" t="n">
        <f aca="false">BB35/24</f>
        <v>48.9583333333333</v>
      </c>
      <c r="BF35" s="109" t="n">
        <v>1.137</v>
      </c>
      <c r="BG35" s="110" t="n">
        <v>1.025</v>
      </c>
      <c r="BH35" s="111" t="n">
        <v>28.84</v>
      </c>
      <c r="BI35" s="111" t="n">
        <v>26.8</v>
      </c>
      <c r="BJ35" s="112" t="n">
        <v>21.87</v>
      </c>
      <c r="BK35" s="111" t="n">
        <v>23.3</v>
      </c>
      <c r="BL35" s="112" t="n">
        <v>979.6</v>
      </c>
      <c r="BM35" s="111" t="n">
        <v>50.13</v>
      </c>
      <c r="BN35" s="113" t="n">
        <v>0.9326</v>
      </c>
      <c r="BO35" s="107" t="n">
        <v>96.11</v>
      </c>
      <c r="BP35" s="111" t="n">
        <v>86.9</v>
      </c>
      <c r="BQ35" s="114" t="n">
        <f aca="false">BP35-BO35</f>
        <v>-9.20999999999999</v>
      </c>
      <c r="BR35" s="107" t="n">
        <v>12761</v>
      </c>
      <c r="BS35" s="107" t="n">
        <v>12571</v>
      </c>
      <c r="BT35" s="116" t="n">
        <f aca="false">BS35-BR35</f>
        <v>-190</v>
      </c>
      <c r="BU35" s="107" t="n">
        <f aca="false">BF35+BG35</f>
        <v>2.162</v>
      </c>
      <c r="BV35" s="108" t="n">
        <v>12</v>
      </c>
      <c r="BW35" s="108" t="n">
        <v>10.5</v>
      </c>
      <c r="BY35" s="108" t="n">
        <v>24</v>
      </c>
      <c r="BZ35" s="108" t="n">
        <v>7.26</v>
      </c>
    </row>
    <row r="36" customFormat="false" ht="15" hidden="false" customHeight="false" outlineLevel="0" collapsed="false">
      <c r="A36" s="226"/>
      <c r="B36" s="85" t="n">
        <v>42941</v>
      </c>
      <c r="C36" s="86" t="n">
        <v>93.5</v>
      </c>
      <c r="D36" s="214" t="n">
        <v>0.677</v>
      </c>
      <c r="E36" s="88" t="n">
        <v>100</v>
      </c>
      <c r="F36" s="88" t="n">
        <v>86</v>
      </c>
      <c r="G36" s="89" t="n">
        <v>24</v>
      </c>
      <c r="H36" s="89" t="n">
        <v>0</v>
      </c>
      <c r="I36" s="89" t="n">
        <v>24</v>
      </c>
      <c r="J36" s="89" t="n">
        <v>0</v>
      </c>
      <c r="K36" s="90" t="n">
        <v>0</v>
      </c>
      <c r="L36" s="90" t="n">
        <v>0</v>
      </c>
      <c r="M36" s="90" t="n">
        <v>0</v>
      </c>
      <c r="N36" s="90" t="n">
        <v>0</v>
      </c>
      <c r="O36" s="90" t="n">
        <v>0</v>
      </c>
      <c r="P36" s="90" t="n">
        <v>0</v>
      </c>
      <c r="Q36" s="90" t="n">
        <v>3465</v>
      </c>
      <c r="R36" s="91" t="n">
        <v>2908</v>
      </c>
      <c r="S36" s="91" t="n">
        <v>2908</v>
      </c>
      <c r="T36" s="92" t="n">
        <v>2842</v>
      </c>
      <c r="U36" s="92" t="n">
        <v>2946</v>
      </c>
      <c r="V36" s="89" t="n">
        <v>41</v>
      </c>
      <c r="W36" s="89" t="n">
        <v>0</v>
      </c>
      <c r="X36" s="89" t="n">
        <v>41</v>
      </c>
      <c r="Y36" s="89" t="n">
        <v>0</v>
      </c>
      <c r="Z36" s="89" t="n">
        <v>60</v>
      </c>
      <c r="AA36" s="88" t="n">
        <v>0</v>
      </c>
      <c r="AB36" s="93" t="n">
        <f aca="false">U36-T36+AX36</f>
        <v>104</v>
      </c>
      <c r="AC36" s="94" t="n">
        <f aca="false">T36-S36</f>
        <v>-66</v>
      </c>
      <c r="AD36" s="88" t="n">
        <v>125</v>
      </c>
      <c r="AE36" s="95" t="n">
        <f aca="false">IF(AD36&gt;0, U36/(AD36*24),"no data")</f>
        <v>0.982</v>
      </c>
      <c r="AF36" s="96" t="n">
        <f aca="false">IF(Q36&gt;0,Q36/24,"no data")</f>
        <v>144.375</v>
      </c>
      <c r="AG36" s="95" t="n">
        <f aca="false">IF(T36&gt;0,(T36/Q36),"no data")</f>
        <v>0.82020202020202</v>
      </c>
      <c r="AH36" s="97" t="n">
        <f aca="false">(1440-((V36*W36)+(X36*Y36)+(Z36*AA36))/(V36+X36+Z36))/1440</f>
        <v>1</v>
      </c>
      <c r="AI36" s="98" t="n">
        <f aca="false">IF(T36&gt;0,(1440-((W36*V36+AR36*AS36)+(Y36*X36+AT36*AU36)+(Z36*AA36+AV36*AW36))/(V36+X36+Z36))/1440,"no data")</f>
        <v>0.866197183098592</v>
      </c>
      <c r="AJ36" s="110" t="n">
        <v>8.05</v>
      </c>
      <c r="AK36" s="101" t="n">
        <v>137.53</v>
      </c>
      <c r="AL36" s="101" t="n">
        <f aca="false">AJ36*AK36</f>
        <v>1107.1165</v>
      </c>
      <c r="AM36" s="110" t="n">
        <v>24.858</v>
      </c>
      <c r="AN36" s="88" t="n">
        <v>945</v>
      </c>
      <c r="AO36" s="103" t="n">
        <f aca="false">AM36*AN36</f>
        <v>23490.81</v>
      </c>
      <c r="AP36" s="104" t="n">
        <f aca="false">IF(T36&gt;0,((((AJ36*AK36)+(AM36*AN36))/(T36*1000))*1000000),"no data")</f>
        <v>8655.14655172414</v>
      </c>
      <c r="AQ36" s="101" t="n">
        <f aca="false">R36/24</f>
        <v>121.166666666667</v>
      </c>
      <c r="AR36" s="88" t="n">
        <v>0</v>
      </c>
      <c r="AS36" s="106" t="n">
        <v>0</v>
      </c>
      <c r="AT36" s="106" t="n">
        <v>0</v>
      </c>
      <c r="AU36" s="88" t="n">
        <v>0</v>
      </c>
      <c r="AV36" s="106" t="n">
        <v>19</v>
      </c>
      <c r="AW36" s="88" t="n">
        <v>1440</v>
      </c>
      <c r="AX36" s="88" t="n">
        <v>0</v>
      </c>
      <c r="AZ36" s="107" t="n">
        <v>984</v>
      </c>
      <c r="BA36" s="107" t="n">
        <v>976</v>
      </c>
      <c r="BB36" s="107" t="n">
        <v>986</v>
      </c>
      <c r="BC36" s="107" t="n">
        <f aca="false">BA36-AZ36</f>
        <v>-8</v>
      </c>
      <c r="BD36" s="107" t="n">
        <f aca="false">AP36</f>
        <v>8655.14655172414</v>
      </c>
      <c r="BE36" s="232" t="n">
        <f aca="false">BB36/24</f>
        <v>41.0833333333333</v>
      </c>
      <c r="BF36" s="109" t="n">
        <v>0</v>
      </c>
      <c r="BG36" s="110" t="n">
        <v>0</v>
      </c>
      <c r="BH36" s="111" t="n">
        <v>28.8</v>
      </c>
      <c r="BI36" s="112" t="n">
        <v>26.7</v>
      </c>
      <c r="BJ36" s="111" t="n">
        <v>21.7</v>
      </c>
      <c r="BK36" s="111" t="n">
        <v>23.4</v>
      </c>
      <c r="BL36" s="112" t="n">
        <v>979.5</v>
      </c>
      <c r="BM36" s="111" t="n">
        <v>50.14</v>
      </c>
      <c r="BN36" s="113" t="n">
        <v>0.9336</v>
      </c>
      <c r="BO36" s="112" t="n">
        <v>96.2</v>
      </c>
      <c r="BP36" s="111" t="n">
        <v>86.9</v>
      </c>
      <c r="BQ36" s="114" t="n">
        <f aca="false">BP36-BO36</f>
        <v>-9.3</v>
      </c>
      <c r="BR36" s="107" t="n">
        <v>12769</v>
      </c>
      <c r="BS36" s="107" t="n">
        <v>12545</v>
      </c>
      <c r="BT36" s="116" t="n">
        <f aca="false">BS36-BR36</f>
        <v>-224</v>
      </c>
      <c r="BU36" s="107" t="n">
        <f aca="false">BF36+BG36</f>
        <v>0</v>
      </c>
      <c r="BV36" s="108" t="n">
        <v>0</v>
      </c>
      <c r="BW36" s="108" t="n">
        <v>0</v>
      </c>
      <c r="BY36" s="108" t="n">
        <v>24</v>
      </c>
      <c r="BZ36" s="108" t="n">
        <v>7.58</v>
      </c>
    </row>
    <row r="37" customFormat="false" ht="15" hidden="false" customHeight="false" outlineLevel="0" collapsed="false">
      <c r="A37" s="226"/>
      <c r="B37" s="85" t="n">
        <v>42942</v>
      </c>
      <c r="C37" s="86" t="n">
        <v>94.23</v>
      </c>
      <c r="D37" s="214" t="n">
        <v>0.6513</v>
      </c>
      <c r="E37" s="88" t="n">
        <v>100</v>
      </c>
      <c r="F37" s="88" t="n">
        <v>87</v>
      </c>
      <c r="G37" s="89" t="n">
        <v>24</v>
      </c>
      <c r="H37" s="89" t="n">
        <v>0</v>
      </c>
      <c r="I37" s="89" t="n">
        <v>24</v>
      </c>
      <c r="J37" s="89" t="n">
        <v>0</v>
      </c>
      <c r="K37" s="90" t="n">
        <v>0</v>
      </c>
      <c r="L37" s="90" t="n">
        <v>0</v>
      </c>
      <c r="M37" s="90" t="n">
        <v>0</v>
      </c>
      <c r="N37" s="90" t="n">
        <v>0</v>
      </c>
      <c r="O37" s="90" t="n">
        <v>0</v>
      </c>
      <c r="P37" s="90" t="n">
        <v>0</v>
      </c>
      <c r="Q37" s="90" t="n">
        <v>3452</v>
      </c>
      <c r="R37" s="91" t="n">
        <v>2904</v>
      </c>
      <c r="S37" s="91" t="n">
        <v>2904</v>
      </c>
      <c r="T37" s="92" t="n">
        <v>2837</v>
      </c>
      <c r="U37" s="92" t="n">
        <v>2939</v>
      </c>
      <c r="V37" s="89" t="n">
        <v>41</v>
      </c>
      <c r="W37" s="89" t="n">
        <v>0</v>
      </c>
      <c r="X37" s="89" t="n">
        <v>41</v>
      </c>
      <c r="Y37" s="89" t="n">
        <v>0</v>
      </c>
      <c r="Z37" s="89" t="n">
        <v>60</v>
      </c>
      <c r="AA37" s="88" t="n">
        <v>0</v>
      </c>
      <c r="AB37" s="93" t="n">
        <f aca="false">U37-T37+AX37</f>
        <v>102</v>
      </c>
      <c r="AC37" s="94" t="n">
        <f aca="false">T37-S37</f>
        <v>-67</v>
      </c>
      <c r="AD37" s="88" t="n">
        <v>125</v>
      </c>
      <c r="AE37" s="95" t="n">
        <f aca="false">IF(AD37&gt;0, U37/(AD37*24),"no data")</f>
        <v>0.979666666666667</v>
      </c>
      <c r="AF37" s="96" t="n">
        <f aca="false">IF(Q37&gt;0,Q37/24,"no data")</f>
        <v>143.833333333333</v>
      </c>
      <c r="AG37" s="95" t="n">
        <f aca="false">IF(T37&gt;0,(T37/Q37),"no data")</f>
        <v>0.821842410196987</v>
      </c>
      <c r="AH37" s="97" t="n">
        <f aca="false">(1440-((V37*W37)+(X37*Y37)+(Z37*AA37))/(V37+X37+Z37))/1440</f>
        <v>1</v>
      </c>
      <c r="AI37" s="98" t="n">
        <f aca="false">IF(T37&gt;0,(1440-((W37*V37+AR37*AS37)+(Y37*X37+AT37*AU37)+(Z37*AA37+AV37*AW37))/(V37+X37+Z37))/1440,"no data")</f>
        <v>0.866197183098592</v>
      </c>
      <c r="AJ37" s="110" t="n">
        <v>8.071</v>
      </c>
      <c r="AK37" s="101" t="n">
        <v>137.24</v>
      </c>
      <c r="AL37" s="101" t="n">
        <f aca="false">AJ37*AK37</f>
        <v>1107.66404</v>
      </c>
      <c r="AM37" s="110" t="n">
        <v>24.897</v>
      </c>
      <c r="AN37" s="101" t="n">
        <v>944</v>
      </c>
      <c r="AO37" s="103" t="n">
        <f aca="false">AM37*AN37</f>
        <v>23502.768</v>
      </c>
      <c r="AP37" s="104" t="n">
        <f aca="false">IF(T37&gt;0,((((AJ37*AK37)+(AM37*AN37))/(T37*1000))*1000000),"no data")</f>
        <v>8674.80861473388</v>
      </c>
      <c r="AQ37" s="101" t="n">
        <f aca="false">R37/24</f>
        <v>121</v>
      </c>
      <c r="AR37" s="88" t="n">
        <v>0</v>
      </c>
      <c r="AS37" s="106" t="n">
        <v>0</v>
      </c>
      <c r="AT37" s="106" t="n">
        <v>0</v>
      </c>
      <c r="AU37" s="88" t="n">
        <v>0</v>
      </c>
      <c r="AV37" s="106" t="n">
        <v>19</v>
      </c>
      <c r="AW37" s="88" t="n">
        <v>1440</v>
      </c>
      <c r="AX37" s="88" t="n">
        <v>0</v>
      </c>
      <c r="AZ37" s="107" t="n">
        <v>978</v>
      </c>
      <c r="BA37" s="107" t="n">
        <v>974</v>
      </c>
      <c r="BB37" s="107" t="n">
        <v>987</v>
      </c>
      <c r="BC37" s="107" t="n">
        <f aca="false">BA37-AZ37</f>
        <v>-4</v>
      </c>
      <c r="BD37" s="107" t="n">
        <f aca="false">AP37</f>
        <v>8674.80861473388</v>
      </c>
      <c r="BE37" s="232" t="n">
        <f aca="false">BB37/24</f>
        <v>41.125</v>
      </c>
      <c r="BF37" s="109" t="n">
        <v>0</v>
      </c>
      <c r="BG37" s="110" t="n">
        <v>0</v>
      </c>
      <c r="BH37" s="111" t="n">
        <v>28.6</v>
      </c>
      <c r="BI37" s="112" t="n">
        <v>26.7</v>
      </c>
      <c r="BJ37" s="111" t="n">
        <v>21.7</v>
      </c>
      <c r="BK37" s="111" t="n">
        <v>23.1</v>
      </c>
      <c r="BL37" s="112" t="n">
        <v>982.7</v>
      </c>
      <c r="BM37" s="111" t="n">
        <v>50.14</v>
      </c>
      <c r="BN37" s="122" t="n">
        <v>0.9332</v>
      </c>
      <c r="BO37" s="111" t="n">
        <v>95.6</v>
      </c>
      <c r="BP37" s="111" t="n">
        <v>86.7</v>
      </c>
      <c r="BQ37" s="114" t="n">
        <f aca="false">BP37-BO37</f>
        <v>-8.89999999999999</v>
      </c>
      <c r="BR37" s="107" t="n">
        <v>12809</v>
      </c>
      <c r="BS37" s="107" t="n">
        <v>12563</v>
      </c>
      <c r="BT37" s="116" t="n">
        <f aca="false">BS37-BR37</f>
        <v>-246</v>
      </c>
      <c r="BU37" s="107" t="n">
        <f aca="false">BF37+BG37</f>
        <v>0</v>
      </c>
      <c r="BV37" s="108" t="n">
        <v>0</v>
      </c>
      <c r="BW37" s="108" t="n">
        <v>0</v>
      </c>
      <c r="BY37" s="108" t="n">
        <v>24</v>
      </c>
      <c r="BZ37" s="108" t="n">
        <v>7.03</v>
      </c>
    </row>
    <row r="38" customFormat="false" ht="15" hidden="false" customHeight="false" outlineLevel="0" collapsed="false">
      <c r="A38" s="226"/>
      <c r="B38" s="85" t="n">
        <v>42943</v>
      </c>
      <c r="C38" s="86" t="n">
        <v>95.4</v>
      </c>
      <c r="D38" s="214" t="n">
        <v>0.634</v>
      </c>
      <c r="E38" s="88" t="n">
        <v>104</v>
      </c>
      <c r="F38" s="88" t="n">
        <v>87</v>
      </c>
      <c r="G38" s="89" t="n">
        <v>24</v>
      </c>
      <c r="H38" s="89" t="n">
        <v>0</v>
      </c>
      <c r="I38" s="89" t="n">
        <v>24</v>
      </c>
      <c r="J38" s="89" t="n">
        <v>0</v>
      </c>
      <c r="K38" s="90" t="n">
        <v>0</v>
      </c>
      <c r="L38" s="90" t="n">
        <v>0</v>
      </c>
      <c r="M38" s="90" t="n">
        <v>0</v>
      </c>
      <c r="N38" s="90" t="n">
        <v>0</v>
      </c>
      <c r="O38" s="90" t="n">
        <v>0</v>
      </c>
      <c r="P38" s="90" t="n">
        <v>0</v>
      </c>
      <c r="Q38" s="90" t="n">
        <v>3447</v>
      </c>
      <c r="R38" s="91" t="n">
        <v>2903</v>
      </c>
      <c r="S38" s="91" t="n">
        <v>2903</v>
      </c>
      <c r="T38" s="92" t="n">
        <v>2836</v>
      </c>
      <c r="U38" s="92" t="n">
        <v>2939</v>
      </c>
      <c r="V38" s="89" t="n">
        <v>41</v>
      </c>
      <c r="W38" s="89" t="n">
        <v>0</v>
      </c>
      <c r="X38" s="89" t="n">
        <v>41</v>
      </c>
      <c r="Y38" s="89" t="n">
        <v>0</v>
      </c>
      <c r="Z38" s="89" t="n">
        <v>60</v>
      </c>
      <c r="AA38" s="88" t="n">
        <v>0</v>
      </c>
      <c r="AB38" s="93" t="n">
        <f aca="false">U38-T38+AX38</f>
        <v>103</v>
      </c>
      <c r="AC38" s="94" t="n">
        <f aca="false">T38-S38</f>
        <v>-67</v>
      </c>
      <c r="AD38" s="88" t="n">
        <v>125</v>
      </c>
      <c r="AE38" s="95" t="n">
        <f aca="false">IF(AD38&gt;0, U38/(AD38*24),"no data")</f>
        <v>0.979666666666667</v>
      </c>
      <c r="AF38" s="96" t="n">
        <f aca="false">IF(Q38&gt;0,Q38/24,"no data")</f>
        <v>143.625</v>
      </c>
      <c r="AG38" s="95" t="n">
        <f aca="false">IF(T38&gt;0,(T38/Q38),"no data")</f>
        <v>0.82274441543371</v>
      </c>
      <c r="AH38" s="97" t="n">
        <f aca="false">(1440-((V38*W38)+(X38*Y38)+(Z38*AA38))/(V38+X38+Z38))/1440</f>
        <v>1</v>
      </c>
      <c r="AI38" s="98" t="n">
        <f aca="false">IF(T38&gt;0,(1440-((W38*V38+AR38*AS38)+(Y38*X38+AT38*AU38)+(Z38*AA38+AV38*AW38))/(V38+X38+Z38))/1440,"no data")</f>
        <v>0.866197183098592</v>
      </c>
      <c r="AJ38" s="110" t="n">
        <v>8.032</v>
      </c>
      <c r="AK38" s="101" t="n">
        <v>138.51</v>
      </c>
      <c r="AL38" s="101" t="n">
        <f aca="false">AJ38*AK38</f>
        <v>1112.51232</v>
      </c>
      <c r="AM38" s="110" t="n">
        <v>24.878</v>
      </c>
      <c r="AN38" s="88" t="n">
        <v>944</v>
      </c>
      <c r="AO38" s="103" t="n">
        <f aca="false">AM38*AN38</f>
        <v>23484.832</v>
      </c>
      <c r="AP38" s="104" t="n">
        <f aca="false">IF(T38&gt;0,((((AJ38*AK38)+(AM38*AN38))/(T38*1000))*1000000),"no data")</f>
        <v>8673.25258110014</v>
      </c>
      <c r="AQ38" s="101" t="n">
        <f aca="false">R38/24</f>
        <v>120.958333333333</v>
      </c>
      <c r="AR38" s="88" t="n">
        <v>0</v>
      </c>
      <c r="AS38" s="106" t="n">
        <v>0</v>
      </c>
      <c r="AT38" s="106" t="n">
        <v>0</v>
      </c>
      <c r="AU38" s="88" t="n">
        <v>0</v>
      </c>
      <c r="AV38" s="106" t="n">
        <v>19</v>
      </c>
      <c r="AW38" s="88" t="n">
        <v>1440</v>
      </c>
      <c r="AX38" s="88" t="n">
        <v>0</v>
      </c>
      <c r="AZ38" s="107" t="n">
        <v>978</v>
      </c>
      <c r="BA38" s="107" t="n">
        <v>974</v>
      </c>
      <c r="BB38" s="107" t="n">
        <v>987</v>
      </c>
      <c r="BC38" s="107" t="n">
        <f aca="false">BA38-AZ38</f>
        <v>-4</v>
      </c>
      <c r="BD38" s="107" t="n">
        <f aca="false">AP38</f>
        <v>8673.25258110014</v>
      </c>
      <c r="BE38" s="232" t="n">
        <f aca="false">BB38/24</f>
        <v>41.125</v>
      </c>
      <c r="BF38" s="109" t="n">
        <v>0</v>
      </c>
      <c r="BG38" s="110" t="n">
        <v>0</v>
      </c>
      <c r="BH38" s="111" t="n">
        <v>28.6</v>
      </c>
      <c r="BI38" s="112" t="n">
        <v>26.7</v>
      </c>
      <c r="BJ38" s="112" t="n">
        <v>21.7</v>
      </c>
      <c r="BK38" s="112" t="n">
        <v>23.1</v>
      </c>
      <c r="BL38" s="112" t="n">
        <v>982.7</v>
      </c>
      <c r="BM38" s="111" t="n">
        <v>50.14</v>
      </c>
      <c r="BN38" s="113" t="n">
        <v>0.9332</v>
      </c>
      <c r="BO38" s="108" t="n">
        <v>95.6</v>
      </c>
      <c r="BP38" s="108" t="n">
        <v>86.7</v>
      </c>
      <c r="BQ38" s="114" t="n">
        <v>-8.89999999999999</v>
      </c>
      <c r="BR38" s="107" t="n">
        <v>12809</v>
      </c>
      <c r="BS38" s="107" t="n">
        <v>12563</v>
      </c>
      <c r="BT38" s="116" t="n">
        <f aca="false">BS38-BR38</f>
        <v>-246</v>
      </c>
      <c r="BU38" s="107" t="n">
        <f aca="false">BF38+BG38</f>
        <v>0</v>
      </c>
      <c r="BV38" s="108" t="n">
        <v>0</v>
      </c>
      <c r="BW38" s="108" t="n">
        <v>0</v>
      </c>
      <c r="BY38" s="108" t="n">
        <v>24</v>
      </c>
      <c r="BZ38" s="108" t="n">
        <v>7.03</v>
      </c>
    </row>
    <row r="39" customFormat="false" ht="15" hidden="false" customHeight="false" outlineLevel="0" collapsed="false">
      <c r="A39" s="226"/>
      <c r="B39" s="85" t="n">
        <v>42944</v>
      </c>
      <c r="C39" s="86" t="n">
        <v>90.9</v>
      </c>
      <c r="D39" s="214" t="n">
        <v>0.715</v>
      </c>
      <c r="E39" s="88" t="n">
        <v>102</v>
      </c>
      <c r="F39" s="88" t="n">
        <v>83</v>
      </c>
      <c r="G39" s="89" t="n">
        <v>24</v>
      </c>
      <c r="H39" s="89" t="n">
        <v>0</v>
      </c>
      <c r="I39" s="89" t="n">
        <v>24</v>
      </c>
      <c r="J39" s="89" t="n">
        <v>0</v>
      </c>
      <c r="K39" s="90" t="n">
        <v>0</v>
      </c>
      <c r="L39" s="90" t="n">
        <v>0</v>
      </c>
      <c r="M39" s="90" t="n">
        <v>0</v>
      </c>
      <c r="N39" s="90" t="n">
        <v>0</v>
      </c>
      <c r="O39" s="90" t="n">
        <v>12</v>
      </c>
      <c r="P39" s="90" t="n">
        <v>0</v>
      </c>
      <c r="Q39" s="90" t="n">
        <v>3491</v>
      </c>
      <c r="R39" s="91" t="n">
        <v>3100.5</v>
      </c>
      <c r="S39" s="91" t="n">
        <v>3100.5</v>
      </c>
      <c r="T39" s="92" t="n">
        <v>3036</v>
      </c>
      <c r="U39" s="92" t="n">
        <v>3147</v>
      </c>
      <c r="V39" s="89" t="n">
        <v>41</v>
      </c>
      <c r="W39" s="89" t="n">
        <v>0</v>
      </c>
      <c r="X39" s="89" t="n">
        <v>41</v>
      </c>
      <c r="Y39" s="89" t="n">
        <v>0</v>
      </c>
      <c r="Z39" s="89" t="n">
        <v>60</v>
      </c>
      <c r="AA39" s="88" t="n">
        <v>0</v>
      </c>
      <c r="AB39" s="93" t="n">
        <f aca="false">U39-T39+AX39</f>
        <v>111</v>
      </c>
      <c r="AC39" s="94" t="n">
        <f aca="false">T39-S39</f>
        <v>-64.5</v>
      </c>
      <c r="AD39" s="88" t="n">
        <v>140</v>
      </c>
      <c r="AE39" s="95" t="n">
        <f aca="false">IF(AD39&gt;0, U39/(AD39*24),"no data")</f>
        <v>0.936607142857143</v>
      </c>
      <c r="AF39" s="96" t="n">
        <f aca="false">IF(Q39&gt;0,Q39/24,"no data")</f>
        <v>145.458333333333</v>
      </c>
      <c r="AG39" s="95" t="n">
        <f aca="false">IF(T39&gt;0,(T39/Q39),"no data")</f>
        <v>0.8696648524778</v>
      </c>
      <c r="AH39" s="97" t="n">
        <f aca="false">(1440-((V39*W39)+(X39*Y39)+(Z39*AA39))/(V39+X39+Z39))/1440</f>
        <v>1</v>
      </c>
      <c r="AI39" s="98" t="n">
        <f aca="false">IF(T39&gt;0,(1440-((W39*V39+AR39*AS39)+(Y39*X39+AT39*AU39)+(Z39*AA39+AV39*AW39))/(V39+X39+Z39))/1440,"no data")</f>
        <v>0.933098591549296</v>
      </c>
      <c r="AJ39" s="110" t="n">
        <v>8.033</v>
      </c>
      <c r="AK39" s="101" t="n">
        <v>138.35</v>
      </c>
      <c r="AL39" s="101" t="n">
        <f aca="false">AJ39*AK39</f>
        <v>1111.36555</v>
      </c>
      <c r="AM39" s="110" t="n">
        <v>27.045</v>
      </c>
      <c r="AN39" s="88" t="n">
        <v>944</v>
      </c>
      <c r="AO39" s="103" t="n">
        <f aca="false">AM39*AN39</f>
        <v>25530.48</v>
      </c>
      <c r="AP39" s="104" t="n">
        <f aca="false">IF(T39&gt;0,((((AJ39*AK39)+(AM39*AN39))/(T39*1000))*1000000),"no data")</f>
        <v>8775.31144598156</v>
      </c>
      <c r="AQ39" s="101" t="n">
        <f aca="false">R39/24</f>
        <v>129.1875</v>
      </c>
      <c r="AR39" s="88" t="n">
        <v>0</v>
      </c>
      <c r="AS39" s="106" t="n">
        <v>0</v>
      </c>
      <c r="AT39" s="106" t="n">
        <v>0</v>
      </c>
      <c r="AU39" s="88" t="n">
        <v>0</v>
      </c>
      <c r="AV39" s="106" t="n">
        <v>19</v>
      </c>
      <c r="AW39" s="88" t="n">
        <v>720</v>
      </c>
      <c r="AX39" s="88" t="n">
        <v>0</v>
      </c>
      <c r="AZ39" s="107" t="n">
        <v>994</v>
      </c>
      <c r="BA39" s="107" t="n">
        <v>983</v>
      </c>
      <c r="BB39" s="107" t="n">
        <v>1170</v>
      </c>
      <c r="BC39" s="107" t="n">
        <f aca="false">BA39-AZ39</f>
        <v>-11</v>
      </c>
      <c r="BD39" s="107" t="n">
        <f aca="false">AP39</f>
        <v>8775.31144598156</v>
      </c>
      <c r="BE39" s="232" t="n">
        <f aca="false">BB39/24</f>
        <v>48.75</v>
      </c>
      <c r="BF39" s="109" t="n">
        <v>1.029</v>
      </c>
      <c r="BG39" s="110" t="n">
        <v>1.011</v>
      </c>
      <c r="BH39" s="111" t="n">
        <v>29.07</v>
      </c>
      <c r="BI39" s="112" t="n">
        <v>26.97</v>
      </c>
      <c r="BJ39" s="112" t="n">
        <v>21.96</v>
      </c>
      <c r="BK39" s="112" t="n">
        <v>23.29</v>
      </c>
      <c r="BL39" s="112" t="n">
        <v>983.46</v>
      </c>
      <c r="BM39" s="111" t="n">
        <v>50.16</v>
      </c>
      <c r="BN39" s="113" t="n">
        <v>0.9333</v>
      </c>
      <c r="BO39" s="108" t="n">
        <v>96.39</v>
      </c>
      <c r="BP39" s="108" t="n">
        <v>86.88</v>
      </c>
      <c r="BQ39" s="114" t="n">
        <f aca="false">BP39-BO39</f>
        <v>-9.51000000000001</v>
      </c>
      <c r="BR39" s="107" t="n">
        <v>12737</v>
      </c>
      <c r="BS39" s="107" t="n">
        <v>12561</v>
      </c>
      <c r="BT39" s="116" t="n">
        <f aca="false">BS39-BR39</f>
        <v>-176</v>
      </c>
      <c r="BU39" s="107" t="n">
        <f aca="false">BF39+BG39</f>
        <v>2.04</v>
      </c>
      <c r="BV39" s="108" t="n">
        <v>12</v>
      </c>
      <c r="BW39" s="108" t="n">
        <v>12</v>
      </c>
      <c r="BY39" s="108" t="n">
        <v>24</v>
      </c>
      <c r="BZ39" s="108" t="n">
        <v>7.1</v>
      </c>
    </row>
    <row r="40" customFormat="false" ht="15" hidden="false" customHeight="false" outlineLevel="0" collapsed="false">
      <c r="A40" s="226"/>
      <c r="B40" s="85" t="n">
        <v>42945</v>
      </c>
      <c r="C40" s="86" t="n">
        <v>91.9</v>
      </c>
      <c r="D40" s="214" t="n">
        <v>0.699</v>
      </c>
      <c r="E40" s="88" t="n">
        <v>100</v>
      </c>
      <c r="F40" s="88" t="n">
        <v>83</v>
      </c>
      <c r="G40" s="89" t="n">
        <v>24</v>
      </c>
      <c r="H40" s="89" t="n">
        <v>0</v>
      </c>
      <c r="I40" s="89" t="n">
        <v>24</v>
      </c>
      <c r="J40" s="89" t="n">
        <v>0</v>
      </c>
      <c r="K40" s="90" t="n">
        <v>0</v>
      </c>
      <c r="L40" s="90" t="n">
        <v>0</v>
      </c>
      <c r="M40" s="90" t="n">
        <v>0</v>
      </c>
      <c r="N40" s="90" t="n">
        <v>0</v>
      </c>
      <c r="O40" s="90" t="n">
        <v>0</v>
      </c>
      <c r="P40" s="90" t="n">
        <v>0</v>
      </c>
      <c r="Q40" s="90" t="n">
        <v>3478</v>
      </c>
      <c r="R40" s="91" t="n">
        <v>2928</v>
      </c>
      <c r="S40" s="91" t="n">
        <v>2928</v>
      </c>
      <c r="T40" s="92" t="n">
        <v>2858</v>
      </c>
      <c r="U40" s="92" t="n">
        <v>2957</v>
      </c>
      <c r="V40" s="89" t="n">
        <v>41</v>
      </c>
      <c r="W40" s="89" t="n">
        <v>0</v>
      </c>
      <c r="X40" s="89" t="n">
        <v>40</v>
      </c>
      <c r="Y40" s="89" t="n">
        <v>0</v>
      </c>
      <c r="Z40" s="89" t="n">
        <v>60</v>
      </c>
      <c r="AA40" s="88" t="n">
        <v>0</v>
      </c>
      <c r="AB40" s="93" t="n">
        <f aca="false">U40-T40+AX40</f>
        <v>99</v>
      </c>
      <c r="AC40" s="94" t="n">
        <f aca="false">T40-S40</f>
        <v>-70</v>
      </c>
      <c r="AD40" s="88" t="n">
        <v>126</v>
      </c>
      <c r="AE40" s="95" t="n">
        <f aca="false">IF(AD40&gt;0, U40/(AD40*24),"no data")</f>
        <v>0.977843915343915</v>
      </c>
      <c r="AF40" s="96" t="n">
        <f aca="false">IF(Q40&gt;0,Q40/24,"no data")</f>
        <v>144.916666666667</v>
      </c>
      <c r="AG40" s="95" t="n">
        <f aca="false">IF(T40&gt;0,(T40/Q40),"no data")</f>
        <v>0.821736630247269</v>
      </c>
      <c r="AH40" s="97" t="n">
        <f aca="false">(1440-((V40*W40)+(X40*Y40)+(Z40*AA40))/(V40+X40+Z40))/1440</f>
        <v>1</v>
      </c>
      <c r="AI40" s="98" t="n">
        <f aca="false">IF(T40&gt;0,(1440-((W40*V40+AR40*AS40)+(Y40*X40+AT40*AU40)+(Z40*AA40+AV40*AW40))/(V40+X40+Z40))/1440,"no data")</f>
        <v>0.865248226950355</v>
      </c>
      <c r="AJ40" s="110" t="n">
        <v>8.03</v>
      </c>
      <c r="AK40" s="101" t="n">
        <v>139.87</v>
      </c>
      <c r="AL40" s="101" t="n">
        <f aca="false">AJ40*AK40</f>
        <v>1123.1561</v>
      </c>
      <c r="AM40" s="110" t="n">
        <v>24.975</v>
      </c>
      <c r="AN40" s="88" t="n">
        <v>945</v>
      </c>
      <c r="AO40" s="103" t="n">
        <f aca="false">AM40*AN40</f>
        <v>23601.375</v>
      </c>
      <c r="AP40" s="104" t="n">
        <f aca="false">IF(T40&gt;0,((((AJ40*AK40)+(AM40*AN40))/(T40*1000))*1000000),"no data")</f>
        <v>8650.99058782365</v>
      </c>
      <c r="AQ40" s="101" t="n">
        <f aca="false">R40/24</f>
        <v>122</v>
      </c>
      <c r="AR40" s="88" t="n">
        <v>0</v>
      </c>
      <c r="AS40" s="106" t="n">
        <v>0</v>
      </c>
      <c r="AT40" s="106" t="n">
        <v>0</v>
      </c>
      <c r="AU40" s="88" t="n">
        <v>0</v>
      </c>
      <c r="AV40" s="106" t="n">
        <v>19</v>
      </c>
      <c r="AW40" s="88" t="n">
        <v>1440</v>
      </c>
      <c r="AX40" s="88" t="n">
        <v>0</v>
      </c>
      <c r="AZ40" s="107" t="n">
        <v>990</v>
      </c>
      <c r="BA40" s="107" t="n">
        <v>977</v>
      </c>
      <c r="BB40" s="107" t="n">
        <v>990</v>
      </c>
      <c r="BC40" s="107" t="n">
        <f aca="false">BA40-AZ40</f>
        <v>-13</v>
      </c>
      <c r="BD40" s="107" t="n">
        <f aca="false">AP40</f>
        <v>8650.99058782365</v>
      </c>
      <c r="BE40" s="232" t="n">
        <f aca="false">BB40/24</f>
        <v>41.25</v>
      </c>
      <c r="BF40" s="109" t="n">
        <v>0</v>
      </c>
      <c r="BG40" s="110" t="n">
        <v>0</v>
      </c>
      <c r="BH40" s="111" t="n">
        <v>28.9</v>
      </c>
      <c r="BI40" s="112" t="n">
        <v>26.86</v>
      </c>
      <c r="BJ40" s="112" t="n">
        <v>21.84</v>
      </c>
      <c r="BK40" s="112" t="n">
        <v>23.21</v>
      </c>
      <c r="BL40" s="112" t="n">
        <v>984.42</v>
      </c>
      <c r="BM40" s="111" t="n">
        <v>50.09</v>
      </c>
      <c r="BN40" s="113" t="n">
        <v>0.9328</v>
      </c>
      <c r="BO40" s="108" t="n">
        <v>96.34</v>
      </c>
      <c r="BP40" s="108" t="n">
        <v>86.83</v>
      </c>
      <c r="BQ40" s="114" t="n">
        <f aca="false">BP40-BO40</f>
        <v>-9.51000000000001</v>
      </c>
      <c r="BR40" s="107" t="n">
        <v>12752</v>
      </c>
      <c r="BS40" s="107" t="n">
        <v>12566</v>
      </c>
      <c r="BT40" s="116" t="n">
        <f aca="false">BS40-BR40</f>
        <v>-186</v>
      </c>
      <c r="BU40" s="107" t="n">
        <f aca="false">BF40+BG40</f>
        <v>0</v>
      </c>
      <c r="BV40" s="123" t="n">
        <v>0</v>
      </c>
      <c r="BW40" s="123" t="n">
        <v>0</v>
      </c>
      <c r="BY40" s="123" t="n">
        <v>24</v>
      </c>
      <c r="BZ40" s="123" t="n">
        <v>7.75</v>
      </c>
    </row>
    <row r="41" customFormat="false" ht="15" hidden="false" customHeight="false" outlineLevel="0" collapsed="false">
      <c r="A41" s="558"/>
      <c r="B41" s="85" t="n">
        <v>42946</v>
      </c>
      <c r="C41" s="86" t="n">
        <v>94.3</v>
      </c>
      <c r="D41" s="214" t="n">
        <v>0.669</v>
      </c>
      <c r="E41" s="88" t="n">
        <v>101</v>
      </c>
      <c r="F41" s="88" t="n">
        <v>87</v>
      </c>
      <c r="G41" s="89" t="n">
        <v>24</v>
      </c>
      <c r="H41" s="89" t="n">
        <v>0</v>
      </c>
      <c r="I41" s="89" t="n">
        <v>24</v>
      </c>
      <c r="J41" s="89" t="n">
        <v>0</v>
      </c>
      <c r="K41" s="90" t="n">
        <v>0</v>
      </c>
      <c r="L41" s="90" t="n">
        <v>0</v>
      </c>
      <c r="M41" s="90" t="n">
        <v>0</v>
      </c>
      <c r="N41" s="90" t="n">
        <v>0</v>
      </c>
      <c r="O41" s="90" t="n">
        <v>0</v>
      </c>
      <c r="P41" s="90" t="n">
        <v>0</v>
      </c>
      <c r="Q41" s="90" t="n">
        <v>3455</v>
      </c>
      <c r="R41" s="91" t="n">
        <v>2909</v>
      </c>
      <c r="S41" s="91" t="n">
        <v>2909</v>
      </c>
      <c r="T41" s="92" t="n">
        <v>2838</v>
      </c>
      <c r="U41" s="92" t="n">
        <v>2939</v>
      </c>
      <c r="V41" s="89" t="n">
        <v>41</v>
      </c>
      <c r="W41" s="89" t="n">
        <v>0</v>
      </c>
      <c r="X41" s="89" t="n">
        <v>40</v>
      </c>
      <c r="Y41" s="89" t="n">
        <v>0</v>
      </c>
      <c r="Z41" s="89" t="n">
        <v>60</v>
      </c>
      <c r="AA41" s="88" t="n">
        <v>0</v>
      </c>
      <c r="AB41" s="93" t="n">
        <f aca="false">U41-T41+AX41</f>
        <v>101</v>
      </c>
      <c r="AC41" s="94" t="n">
        <f aca="false">T41-S41</f>
        <v>-71</v>
      </c>
      <c r="AD41" s="88" t="n">
        <v>125</v>
      </c>
      <c r="AE41" s="95" t="n">
        <f aca="false">IF(AD41&gt;0, U41/(AD41*24),"no data")</f>
        <v>0.979666666666667</v>
      </c>
      <c r="AF41" s="96" t="n">
        <f aca="false">IF(Q41&gt;0,Q41/24,"no data")</f>
        <v>143.958333333333</v>
      </c>
      <c r="AG41" s="95" t="n">
        <f aca="false">IF(T41&gt;0,(T41/Q41),"no data")</f>
        <v>0.821418234442836</v>
      </c>
      <c r="AH41" s="97" t="n">
        <f aca="false">(1440-((V41*W41)+(X41*Y41)+(Z41*AA41))/(V41+X41+Z41))/1440</f>
        <v>1</v>
      </c>
      <c r="AI41" s="98" t="n">
        <f aca="false">IF(T41&gt;0,(1440-((W41*V41+AR41*AS41)+(Y41*X41+AT41*AU41)+(Z41*AA41+AV41*AW41))/(V41+X41+Z41))/1440,"no data")</f>
        <v>0.865248226950355</v>
      </c>
      <c r="AJ41" s="110" t="n">
        <v>8.01</v>
      </c>
      <c r="AK41" s="101" t="n">
        <v>138.6</v>
      </c>
      <c r="AL41" s="101" t="n">
        <f aca="false">AJ41*AK41</f>
        <v>1110.186</v>
      </c>
      <c r="AM41" s="110" t="n">
        <v>24.801</v>
      </c>
      <c r="AN41" s="88" t="n">
        <v>947</v>
      </c>
      <c r="AO41" s="103" t="n">
        <f aca="false">AM41*AN41</f>
        <v>23486.547</v>
      </c>
      <c r="AP41" s="104" t="n">
        <f aca="false">IF(T41&gt;0,((((AJ41*AK41)+(AM41*AN41))/(T41*1000))*1000000),"no data")</f>
        <v>8666.92494714588</v>
      </c>
      <c r="AQ41" s="101" t="n">
        <f aca="false">R41/24</f>
        <v>121.208333333333</v>
      </c>
      <c r="AR41" s="88" t="n">
        <v>0</v>
      </c>
      <c r="AS41" s="106" t="n">
        <v>0</v>
      </c>
      <c r="AT41" s="106" t="n">
        <v>0</v>
      </c>
      <c r="AU41" s="88" t="n">
        <v>0</v>
      </c>
      <c r="AV41" s="106" t="n">
        <v>19</v>
      </c>
      <c r="AW41" s="88" t="n">
        <v>1440</v>
      </c>
      <c r="AX41" s="88" t="n">
        <v>0</v>
      </c>
      <c r="AZ41" s="107" t="n">
        <v>981</v>
      </c>
      <c r="BA41" s="107" t="n">
        <v>972</v>
      </c>
      <c r="BB41" s="107" t="n">
        <v>986</v>
      </c>
      <c r="BC41" s="107" t="n">
        <f aca="false">BA41-AZ41</f>
        <v>-9</v>
      </c>
      <c r="BD41" s="107" t="n">
        <f aca="false">AP41</f>
        <v>8666.92494714588</v>
      </c>
      <c r="BE41" s="232" t="n">
        <f aca="false">BB41/24</f>
        <v>41.0833333333333</v>
      </c>
      <c r="BF41" s="109" t="n">
        <v>0</v>
      </c>
      <c r="BG41" s="110" t="n">
        <v>0</v>
      </c>
      <c r="BH41" s="111" t="n">
        <v>28.7</v>
      </c>
      <c r="BI41" s="112" t="n">
        <v>26.69</v>
      </c>
      <c r="BJ41" s="112" t="n">
        <v>21.75</v>
      </c>
      <c r="BK41" s="112" t="n">
        <v>23.02</v>
      </c>
      <c r="BL41" s="112" t="n">
        <v>982.92</v>
      </c>
      <c r="BM41" s="111" t="n">
        <v>50.09</v>
      </c>
      <c r="BN41" s="113" t="n">
        <v>0.9334</v>
      </c>
      <c r="BO41" s="108" t="n">
        <v>96.12</v>
      </c>
      <c r="BP41" s="108" t="n">
        <v>86.82</v>
      </c>
      <c r="BQ41" s="114" t="n">
        <f aca="false">BP41-BO41</f>
        <v>-9.30000000000001</v>
      </c>
      <c r="BR41" s="107" t="n">
        <v>12782</v>
      </c>
      <c r="BS41" s="107" t="n">
        <v>12593</v>
      </c>
      <c r="BT41" s="116" t="n">
        <f aca="false">BS41-BR41</f>
        <v>-189</v>
      </c>
      <c r="BU41" s="107" t="n">
        <f aca="false">BF41+BG41</f>
        <v>0</v>
      </c>
      <c r="BV41" s="123" t="n">
        <v>0</v>
      </c>
      <c r="BW41" s="123" t="n">
        <v>0</v>
      </c>
      <c r="BY41" s="123" t="n">
        <v>24</v>
      </c>
      <c r="BZ41" s="123" t="n">
        <v>11.16</v>
      </c>
    </row>
    <row r="42" customFormat="false" ht="15" hidden="false" customHeight="false" outlineLevel="0" collapsed="false">
      <c r="A42" s="559"/>
      <c r="B42" s="85" t="n">
        <v>42947</v>
      </c>
      <c r="C42" s="86" t="n">
        <v>95.5</v>
      </c>
      <c r="D42" s="214" t="n">
        <v>0.669</v>
      </c>
      <c r="E42" s="88" t="n">
        <v>104</v>
      </c>
      <c r="F42" s="88" t="n">
        <v>88</v>
      </c>
      <c r="G42" s="89" t="n">
        <v>24</v>
      </c>
      <c r="H42" s="89" t="n">
        <v>0</v>
      </c>
      <c r="I42" s="89" t="n">
        <v>24</v>
      </c>
      <c r="J42" s="89" t="n">
        <v>0</v>
      </c>
      <c r="K42" s="90" t="n">
        <v>0</v>
      </c>
      <c r="L42" s="90" t="n">
        <v>0</v>
      </c>
      <c r="M42" s="90" t="n">
        <v>0</v>
      </c>
      <c r="N42" s="90" t="n">
        <v>0</v>
      </c>
      <c r="O42" s="90" t="n">
        <v>11</v>
      </c>
      <c r="P42" s="90" t="n">
        <v>30</v>
      </c>
      <c r="Q42" s="90" t="n">
        <v>3445</v>
      </c>
      <c r="R42" s="91" t="n">
        <v>3078</v>
      </c>
      <c r="S42" s="91" t="n">
        <v>3078</v>
      </c>
      <c r="T42" s="92" t="n">
        <v>3008</v>
      </c>
      <c r="U42" s="92" t="n">
        <v>3117</v>
      </c>
      <c r="V42" s="89" t="n">
        <v>41</v>
      </c>
      <c r="W42" s="89" t="n">
        <v>0</v>
      </c>
      <c r="X42" s="89" t="n">
        <v>40</v>
      </c>
      <c r="Y42" s="89" t="n">
        <v>0</v>
      </c>
      <c r="Z42" s="89" t="n">
        <v>60</v>
      </c>
      <c r="AA42" s="88" t="n">
        <v>0</v>
      </c>
      <c r="AB42" s="93" t="n">
        <f aca="false">U42-T42+AX42</f>
        <v>109</v>
      </c>
      <c r="AC42" s="94" t="n">
        <f aca="false">T42-S42</f>
        <v>-70</v>
      </c>
      <c r="AD42" s="88" t="n">
        <v>139</v>
      </c>
      <c r="AE42" s="95" t="n">
        <f aca="false">IF(AD42&gt;0, U42/(AD42*24),"no data")</f>
        <v>0.934352517985611</v>
      </c>
      <c r="AF42" s="96" t="n">
        <f aca="false">IF(Q42&gt;0,Q42/24,"no data")</f>
        <v>143.541666666667</v>
      </c>
      <c r="AG42" s="95" t="n">
        <f aca="false">IF(T42&gt;0,(T42/Q42),"no data")</f>
        <v>0.873149492017416</v>
      </c>
      <c r="AH42" s="97" t="n">
        <f aca="false">(1440-((V42*W42)+(X42*Y42)+(Z42*AA42))/(V42+X42+Z42))/1440</f>
        <v>1</v>
      </c>
      <c r="AI42" s="98" t="n">
        <f aca="false">IF(T42&gt;0,(1440-((W42*V42+AR42*AS42)+(Y42*X42+AT42*AU42)+(Z42*AA42+AV42*AW42))/(V42+X42+Z42))/1440,"no data")</f>
        <v>0.929816784869976</v>
      </c>
      <c r="AJ42" s="110" t="n">
        <v>8.005</v>
      </c>
      <c r="AK42" s="101" t="n">
        <v>136.43</v>
      </c>
      <c r="AL42" s="101" t="n">
        <f aca="false">AJ42*AK42</f>
        <v>1092.12215</v>
      </c>
      <c r="AM42" s="110" t="n">
        <v>27.003</v>
      </c>
      <c r="AN42" s="88" t="n">
        <v>947</v>
      </c>
      <c r="AO42" s="103" t="n">
        <f aca="false">AM42*AN42</f>
        <v>25571.841</v>
      </c>
      <c r="AP42" s="104" t="n">
        <f aca="false">IF(T42&gt;0,((((AJ42*AK42)+(AM42*AN42))/(T42*1000))*1000000),"no data")</f>
        <v>8864.34945146277</v>
      </c>
      <c r="AQ42" s="101" t="n">
        <f aca="false">R42/24</f>
        <v>128.25</v>
      </c>
      <c r="AR42" s="88" t="n">
        <v>0</v>
      </c>
      <c r="AS42" s="106" t="n">
        <v>0</v>
      </c>
      <c r="AT42" s="106" t="n">
        <v>0</v>
      </c>
      <c r="AU42" s="88" t="n">
        <v>0</v>
      </c>
      <c r="AV42" s="106" t="n">
        <v>19</v>
      </c>
      <c r="AW42" s="88" t="n">
        <v>750</v>
      </c>
      <c r="AX42" s="88" t="n">
        <v>0</v>
      </c>
      <c r="AZ42" s="107" t="n">
        <v>973</v>
      </c>
      <c r="BA42" s="107" t="n">
        <v>968</v>
      </c>
      <c r="BB42" s="107" t="n">
        <v>1176</v>
      </c>
      <c r="BC42" s="107" t="n">
        <f aca="false">BA42-AZ42</f>
        <v>-5</v>
      </c>
      <c r="BD42" s="107" t="n">
        <f aca="false">AP42</f>
        <v>8864.34945146277</v>
      </c>
      <c r="BE42" s="232" t="n">
        <f aca="false">BB42/24</f>
        <v>49</v>
      </c>
      <c r="BF42" s="109" t="n">
        <v>1.08</v>
      </c>
      <c r="BG42" s="110" t="n">
        <v>1.08</v>
      </c>
      <c r="BH42" s="111" t="n">
        <v>28.57</v>
      </c>
      <c r="BI42" s="112" t="n">
        <v>26.62</v>
      </c>
      <c r="BJ42" s="112" t="n">
        <v>21.8</v>
      </c>
      <c r="BK42" s="112" t="n">
        <v>23.1</v>
      </c>
      <c r="BL42" s="112" t="n">
        <v>981.79</v>
      </c>
      <c r="BM42" s="111" t="n">
        <v>50.08</v>
      </c>
      <c r="BN42" s="113" t="n">
        <v>0.9338</v>
      </c>
      <c r="BO42" s="108" t="n">
        <v>96.23</v>
      </c>
      <c r="BP42" s="108" t="n">
        <v>86.84</v>
      </c>
      <c r="BQ42" s="114" t="n">
        <f aca="false">BP42-BO42</f>
        <v>-9.39</v>
      </c>
      <c r="BR42" s="107" t="n">
        <v>12845</v>
      </c>
      <c r="BS42" s="107" t="n">
        <v>12667</v>
      </c>
      <c r="BT42" s="116" t="n">
        <f aca="false">BS42-BR42</f>
        <v>-178</v>
      </c>
      <c r="BU42" s="107" t="n">
        <f aca="false">BF42+BG42</f>
        <v>2.16</v>
      </c>
      <c r="BV42" s="233" t="n">
        <v>11.77</v>
      </c>
      <c r="BW42" s="233" t="n">
        <v>11.68</v>
      </c>
      <c r="BY42" s="123" t="n">
        <v>24</v>
      </c>
      <c r="BZ42" s="123" t="n">
        <v>7.5</v>
      </c>
    </row>
    <row r="43" customFormat="false" ht="15" hidden="false" customHeight="false" outlineLevel="0" collapsed="false">
      <c r="A43" s="522"/>
      <c r="B43" s="523" t="s">
        <v>149</v>
      </c>
      <c r="C43" s="403" t="n">
        <f aca="false">AVERAGE(C12:C42)</f>
        <v>93.3754838709678</v>
      </c>
      <c r="D43" s="404" t="n">
        <f aca="false">AVERAGE(D12:D42)</f>
        <v>0.661</v>
      </c>
      <c r="E43" s="403" t="n">
        <f aca="false">AVERAGE(E12:E42)</f>
        <v>101.451612903226</v>
      </c>
      <c r="F43" s="403" t="n">
        <f aca="false">AVERAGE(F12:F42)</f>
        <v>85.5161290322581</v>
      </c>
      <c r="G43" s="403" t="n">
        <f aca="false">SUM(G12:G42)+(INT(SUM(H12:H42)/60))</f>
        <v>705</v>
      </c>
      <c r="H43" s="403" t="n">
        <f aca="false">SUM(H12:H42)-(INT(SUM(H12:H42)/60)*60)</f>
        <v>41</v>
      </c>
      <c r="I43" s="403" t="n">
        <f aca="false">SUM(I12:I42)+(INT(SUM(J12:J42)/60))</f>
        <v>708</v>
      </c>
      <c r="J43" s="403" t="n">
        <f aca="false">SUM(J12:J42)-(INT(SUM(J12:J42)/60)*60)</f>
        <v>57</v>
      </c>
      <c r="K43" s="403" t="n">
        <f aca="false">SUM(K12:K42)-(INT(SUM(K12:K42)/60)*60)</f>
        <v>0</v>
      </c>
      <c r="L43" s="403" t="n">
        <f aca="false">SUM(L12:L42)-(INT(SUM(L12:L42)/60)*60)</f>
        <v>0</v>
      </c>
      <c r="M43" s="403" t="n">
        <f aca="false">SUM(M12:M42)-(INT(SUM(M12:M42)/60)*60)</f>
        <v>0</v>
      </c>
      <c r="N43" s="403" t="n">
        <f aca="false">SUM(N12:N42)-(INT(SUM(N12:N42)/60)*60)</f>
        <v>0</v>
      </c>
      <c r="O43" s="403" t="n">
        <f aca="false">SUM(O12:O42)-(INT(SUM(O12:O42)/60)*60)</f>
        <v>45</v>
      </c>
      <c r="P43" s="403" t="n">
        <f aca="false">SUM(P12:P42)-(INT(SUM(P12:P42)/60)*60)</f>
        <v>0</v>
      </c>
      <c r="Q43" s="405" t="n">
        <f aca="false">SUM(Q12:Q42)</f>
        <v>107389</v>
      </c>
      <c r="R43" s="405" t="n">
        <f aca="false">SUM(R12:R42)</f>
        <v>90243.5</v>
      </c>
      <c r="S43" s="405" t="n">
        <f aca="false">SUM(S12:S42)</f>
        <v>90243.5</v>
      </c>
      <c r="T43" s="524" t="n">
        <v>84853.1</v>
      </c>
      <c r="U43" s="405" t="n">
        <f aca="false">SUM(U12:U42)</f>
        <v>87737</v>
      </c>
      <c r="V43" s="408" t="n">
        <f aca="false">AVERAGE(V12:V42)</f>
        <v>40.7096774193548</v>
      </c>
      <c r="W43" s="408" t="n">
        <f aca="false">SUM(W12:W42)</f>
        <v>2234</v>
      </c>
      <c r="X43" s="408" t="n">
        <f aca="false">AVERAGE(X12:X42)</f>
        <v>40.8064516129032</v>
      </c>
      <c r="Y43" s="408" t="n">
        <f aca="false">SUM(Y12:Y42)</f>
        <v>1986</v>
      </c>
      <c r="Z43" s="408" t="n">
        <f aca="false">AVERAGE(Z12:Z42)</f>
        <v>60</v>
      </c>
      <c r="AA43" s="408" t="n">
        <f aca="false">SUM(AA12:AA42)</f>
        <v>2083</v>
      </c>
      <c r="AB43" s="409" t="n">
        <f aca="false">U43-T43+AX43</f>
        <v>2925.89999999999</v>
      </c>
      <c r="AC43" s="406" t="n">
        <f aca="false">(SUM($AC$12:$AC$42))</f>
        <v>-5563.5</v>
      </c>
      <c r="AD43" s="406" t="n">
        <f aca="false">AVERAGE(AD12:AD42)</f>
        <v>125.032258064516</v>
      </c>
      <c r="AE43" s="410" t="n">
        <f aca="false">AVERAGE(AE12:AE42)</f>
        <v>0.927215313833354</v>
      </c>
      <c r="AF43" s="408" t="n">
        <f aca="false">AVERAGE(AF12:AF42)</f>
        <v>144.340053763441</v>
      </c>
      <c r="AG43" s="410" t="n">
        <f aca="false">T43/Q43</f>
        <v>0.790147035543678</v>
      </c>
      <c r="AH43" s="410" t="n">
        <f aca="false">AVERAGE(AH12:AH42)</f>
        <v>0.953017732993068</v>
      </c>
      <c r="AI43" s="410" t="n">
        <f aca="false">AVERAGE(AI12:AI42)</f>
        <v>0.832577560852194</v>
      </c>
      <c r="AJ43" s="412" t="n">
        <f aca="false">SUM(AJ12:AJ42)</f>
        <v>238.925</v>
      </c>
      <c r="AK43" s="412" t="n">
        <f aca="false">AVERAGE(AK12:AK42)</f>
        <v>139.982903225806</v>
      </c>
      <c r="AL43" s="412" t="n">
        <f aca="false">SUM(AL12:AL42)</f>
        <v>33386.76446</v>
      </c>
      <c r="AM43" s="412" t="n">
        <f aca="false">SUM(AM12:AM42)</f>
        <v>746.855</v>
      </c>
      <c r="AN43" s="412" t="n">
        <f aca="false">AVERAGE(AN12:AN42)</f>
        <v>943.741935483871</v>
      </c>
      <c r="AO43" s="411" t="n">
        <f aca="false">SUM(AO12:AO42)</f>
        <v>704924.709</v>
      </c>
      <c r="AP43" s="414" t="n">
        <f aca="false">((AL43+AO43))/(T43*1000)*1000000</f>
        <v>8701.0548048333</v>
      </c>
      <c r="AQ43" s="35"/>
      <c r="AR43" s="416" t="n">
        <f aca="false">SUM(AR12:AR42)</f>
        <v>24</v>
      </c>
      <c r="AS43" s="416" t="n">
        <f aca="false">SUM(AS12:AS42)</f>
        <v>41</v>
      </c>
      <c r="AT43" s="416" t="n">
        <f aca="false">SUM(AT12:AT42)</f>
        <v>13</v>
      </c>
      <c r="AU43" s="416" t="n">
        <f aca="false">SUM(AU12:AU42)</f>
        <v>99</v>
      </c>
      <c r="AV43" s="416" t="n">
        <f aca="false">SUM(AV12:AV42)</f>
        <v>614</v>
      </c>
      <c r="AW43" s="416" t="n">
        <f aca="false">SUM(AW12:AW42)</f>
        <v>39797</v>
      </c>
      <c r="AX43" s="416" t="n">
        <f aca="false">SUM(AX12:AX42)</f>
        <v>42</v>
      </c>
      <c r="AZ43" s="437" t="n">
        <f aca="false">SUM(AZ12:AZ42)</f>
        <v>28855</v>
      </c>
      <c r="BA43" s="437" t="n">
        <f aca="false">SUM(BA12:BA42)</f>
        <v>29039</v>
      </c>
      <c r="BB43" s="437" t="n">
        <f aca="false">SUM(BB12:BB42)</f>
        <v>29842</v>
      </c>
      <c r="BC43" s="5" t="n">
        <f aca="false">(BA43-AZ43)</f>
        <v>184</v>
      </c>
      <c r="BD43" s="526" t="n">
        <f aca="false">AP43</f>
        <v>8701.0548048333</v>
      </c>
      <c r="BE43" s="526" t="n">
        <f aca="false">SUM(BE12:BE42)</f>
        <v>1243.41666666667</v>
      </c>
      <c r="BF43" s="526" t="n">
        <f aca="false">SUM(BF12:BF42)</f>
        <v>4.421</v>
      </c>
      <c r="BG43" s="526" t="n">
        <f aca="false">SUM(BG12:BG42)</f>
        <v>4.257</v>
      </c>
      <c r="BH43" s="526" t="n">
        <f aca="false">AVERAGE(BH12:BH42)</f>
        <v>27.638064516129</v>
      </c>
      <c r="BI43" s="526" t="n">
        <f aca="false">AVERAGE(BI12:BI42)</f>
        <v>25.3451612903226</v>
      </c>
      <c r="BJ43" s="526" t="n">
        <f aca="false">AVERAGE(BJ12:BJ42)</f>
        <v>20.9738709677419</v>
      </c>
      <c r="BK43" s="526" t="n">
        <f aca="false">AVERAGE(BK12:BK42)</f>
        <v>22.4996774193548</v>
      </c>
      <c r="BL43" s="526" t="n">
        <f aca="false">AVERAGE(BL12:BL42)</f>
        <v>952.943870967742</v>
      </c>
      <c r="BM43" s="526" t="n">
        <f aca="false">AVERAGE(BM12:BM42)</f>
        <v>50.1190322580645</v>
      </c>
      <c r="BN43" s="526" t="n">
        <f aca="false">AVERAGE(BN12:BN42)</f>
        <v>0.932732258064516</v>
      </c>
      <c r="BO43" s="526" t="n">
        <f aca="false">AVERAGE(BO12:BO42)</f>
        <v>92.7522580645161</v>
      </c>
      <c r="BP43" s="526" t="n">
        <f aca="false">AVERAGE(BP12:BP42)</f>
        <v>86.941935483871</v>
      </c>
      <c r="BR43" s="526" t="n">
        <f aca="false">AVERAGE(BR12:BR42)</f>
        <v>12374.1290322581</v>
      </c>
      <c r="BS43" s="526" t="n">
        <f aca="false">AVERAGE(BS12:BS42)</f>
        <v>12628.7096774194</v>
      </c>
      <c r="BT43" s="5"/>
      <c r="BU43" s="421" t="n">
        <f aca="false">SUM(BU12:BU42)</f>
        <v>8.678</v>
      </c>
      <c r="BV43" s="421" t="n">
        <f aca="false">SUM(BV12:BV42)</f>
        <v>47.77</v>
      </c>
      <c r="BW43" s="421" t="n">
        <f aca="false">SUM(BW12:BW42)</f>
        <v>46.18</v>
      </c>
      <c r="BY43" s="528" t="n">
        <f aca="false">SUM(BY12:BY42)</f>
        <v>704.66</v>
      </c>
      <c r="BZ43" s="528" t="n">
        <f aca="false">SUM(BZ12:BZ42)</f>
        <v>176.93</v>
      </c>
    </row>
    <row r="44" customFormat="false" ht="15.75" hidden="false" customHeight="false" outlineLevel="0" collapsed="false">
      <c r="A44" s="529"/>
      <c r="B44" s="426" t="s">
        <v>150</v>
      </c>
      <c r="C44" s="427" t="s">
        <v>151</v>
      </c>
      <c r="D44" s="428" t="s">
        <v>152</v>
      </c>
      <c r="E44" s="429" t="s">
        <v>153</v>
      </c>
      <c r="F44" s="429" t="s">
        <v>154</v>
      </c>
      <c r="G44" s="429" t="s">
        <v>83</v>
      </c>
      <c r="H44" s="429" t="s">
        <v>84</v>
      </c>
      <c r="I44" s="429" t="s">
        <v>83</v>
      </c>
      <c r="J44" s="429" t="s">
        <v>84</v>
      </c>
      <c r="K44" s="429" t="s">
        <v>83</v>
      </c>
      <c r="L44" s="429" t="s">
        <v>84</v>
      </c>
      <c r="M44" s="429" t="s">
        <v>83</v>
      </c>
      <c r="N44" s="429" t="s">
        <v>84</v>
      </c>
      <c r="O44" s="430" t="s">
        <v>155</v>
      </c>
      <c r="P44" s="430" t="s">
        <v>156</v>
      </c>
      <c r="Q44" s="430" t="s">
        <v>157</v>
      </c>
      <c r="R44" s="430" t="s">
        <v>157</v>
      </c>
      <c r="S44" s="430" t="s">
        <v>157</v>
      </c>
      <c r="T44" s="430" t="s">
        <v>157</v>
      </c>
      <c r="U44" s="430" t="s">
        <v>157</v>
      </c>
      <c r="V44" s="430" t="s">
        <v>158</v>
      </c>
      <c r="W44" s="430" t="s">
        <v>159</v>
      </c>
      <c r="X44" s="430" t="s">
        <v>160</v>
      </c>
      <c r="Y44" s="430" t="s">
        <v>159</v>
      </c>
      <c r="Z44" s="430" t="s">
        <v>160</v>
      </c>
      <c r="AA44" s="430" t="s">
        <v>159</v>
      </c>
      <c r="AB44" s="430" t="s">
        <v>161</v>
      </c>
      <c r="AC44" s="430" t="s">
        <v>162</v>
      </c>
      <c r="AD44" s="430" t="s">
        <v>163</v>
      </c>
      <c r="AE44" s="430" t="s">
        <v>164</v>
      </c>
      <c r="AF44" s="430" t="s">
        <v>165</v>
      </c>
      <c r="AG44" s="430" t="s">
        <v>165</v>
      </c>
      <c r="AH44" s="430"/>
      <c r="AI44" s="430" t="s">
        <v>165</v>
      </c>
      <c r="AJ44" s="430" t="s">
        <v>166</v>
      </c>
      <c r="AK44" s="430" t="s">
        <v>165</v>
      </c>
      <c r="AL44" s="430"/>
      <c r="AM44" s="430" t="s">
        <v>166</v>
      </c>
      <c r="AN44" s="430" t="s">
        <v>165</v>
      </c>
      <c r="AO44" s="431"/>
      <c r="AP44" s="432" t="s">
        <v>165</v>
      </c>
      <c r="AQ44" s="530"/>
      <c r="AX44" s="402" t="s">
        <v>166</v>
      </c>
      <c r="BD44" s="435" t="str">
        <f aca="false">AP44</f>
        <v>Avg.</v>
      </c>
      <c r="BR44" s="5"/>
      <c r="BS44" s="5"/>
      <c r="BT44" s="5"/>
      <c r="BW44" s="0" t="n">
        <f aca="false">(BV43+BW43)/2</f>
        <v>46.975</v>
      </c>
      <c r="BY44" s="186"/>
      <c r="BZ44" s="186"/>
    </row>
    <row r="45" customFormat="false" ht="15.75" hidden="false" customHeight="false" outlineLevel="0" collapsed="false">
      <c r="B45" s="531"/>
      <c r="C45" s="531"/>
      <c r="D45" s="531"/>
      <c r="E45" s="531"/>
      <c r="F45" s="531"/>
      <c r="G45" s="531"/>
      <c r="H45" s="531"/>
      <c r="I45" s="531"/>
      <c r="J45" s="531"/>
      <c r="K45" s="531"/>
      <c r="L45" s="531"/>
      <c r="M45" s="531"/>
      <c r="N45" s="531"/>
      <c r="O45" s="531"/>
      <c r="P45" s="531"/>
      <c r="Q45" s="531"/>
      <c r="R45" s="531"/>
      <c r="S45" s="531"/>
      <c r="T45" s="531"/>
      <c r="U45" s="531"/>
      <c r="V45" s="531"/>
      <c r="W45" s="531"/>
      <c r="X45" s="531"/>
      <c r="Y45" s="531"/>
      <c r="Z45" s="531"/>
      <c r="AA45" s="531"/>
      <c r="AB45" s="531"/>
      <c r="AC45" s="531"/>
      <c r="AD45" s="531"/>
      <c r="AE45" s="531"/>
      <c r="AF45" s="531"/>
      <c r="AG45" s="531"/>
      <c r="AH45" s="531"/>
      <c r="AI45" s="531"/>
      <c r="AJ45" s="531"/>
      <c r="AK45" s="531"/>
      <c r="AL45" s="439"/>
      <c r="AP45" s="186"/>
      <c r="AY45" s="440"/>
      <c r="AZ45" s="441"/>
      <c r="BA45" s="441"/>
      <c r="BB45" s="441"/>
      <c r="BC45" s="5"/>
      <c r="BR45" s="5"/>
      <c r="BS45" s="5"/>
      <c r="BT45" s="5"/>
      <c r="BY45" s="186"/>
      <c r="BZ45" s="186"/>
    </row>
    <row r="46" customFormat="false" ht="60.75" hidden="false" customHeight="true" outlineLevel="0" collapsed="false">
      <c r="B46" s="443" t="s">
        <v>167</v>
      </c>
      <c r="C46" s="443" t="s">
        <v>168</v>
      </c>
      <c r="D46" s="443" t="s">
        <v>169</v>
      </c>
      <c r="E46" s="443" t="s">
        <v>170</v>
      </c>
      <c r="F46" s="443"/>
      <c r="G46" s="443" t="s">
        <v>171</v>
      </c>
      <c r="H46" s="443"/>
      <c r="I46" s="443" t="s">
        <v>172</v>
      </c>
      <c r="J46" s="443"/>
      <c r="K46" s="443" t="s">
        <v>173</v>
      </c>
      <c r="L46" s="443"/>
      <c r="M46" s="443" t="s">
        <v>174</v>
      </c>
      <c r="N46" s="443"/>
      <c r="O46" s="443" t="s">
        <v>175</v>
      </c>
      <c r="P46" s="443"/>
      <c r="Q46" s="444" t="s">
        <v>176</v>
      </c>
      <c r="R46" s="445" t="s">
        <v>177</v>
      </c>
      <c r="S46" s="446" t="s">
        <v>178</v>
      </c>
      <c r="T46" s="443" t="s">
        <v>19</v>
      </c>
      <c r="U46" s="446" t="s">
        <v>20</v>
      </c>
      <c r="V46" s="443" t="s">
        <v>179</v>
      </c>
      <c r="W46" s="443" t="s">
        <v>22</v>
      </c>
      <c r="X46" s="443" t="s">
        <v>180</v>
      </c>
      <c r="Y46" s="443" t="s">
        <v>24</v>
      </c>
      <c r="Z46" s="443" t="s">
        <v>26</v>
      </c>
      <c r="AA46" s="443" t="s">
        <v>25</v>
      </c>
      <c r="AB46" s="445" t="s">
        <v>27</v>
      </c>
      <c r="AC46" s="448" t="s">
        <v>144</v>
      </c>
      <c r="AD46" s="449" t="s">
        <v>29</v>
      </c>
      <c r="AE46" s="449" t="s">
        <v>30</v>
      </c>
      <c r="AF46" s="449" t="s">
        <v>181</v>
      </c>
      <c r="AG46" s="450" t="s">
        <v>237</v>
      </c>
      <c r="AH46" s="450" t="s">
        <v>33</v>
      </c>
      <c r="AI46" s="451" t="s">
        <v>34</v>
      </c>
      <c r="AJ46" s="446" t="s">
        <v>182</v>
      </c>
      <c r="AK46" s="452" t="s">
        <v>145</v>
      </c>
      <c r="AL46" s="452" t="s">
        <v>146</v>
      </c>
      <c r="AM46" s="446" t="s">
        <v>183</v>
      </c>
      <c r="AN46" s="452" t="s">
        <v>184</v>
      </c>
      <c r="AO46" s="452" t="s">
        <v>40</v>
      </c>
      <c r="AP46" s="451" t="s">
        <v>185</v>
      </c>
      <c r="AQ46" s="532"/>
      <c r="AY46" s="440"/>
      <c r="AZ46" s="441"/>
      <c r="BA46" s="441"/>
      <c r="BB46" s="441"/>
      <c r="BC46" s="194" t="n">
        <f aca="false">AVERAGE(BC28:BC31)</f>
        <v>-9.75</v>
      </c>
      <c r="BR46" s="5"/>
      <c r="BS46" s="5"/>
      <c r="BT46" s="5"/>
      <c r="BY46" s="186"/>
      <c r="BZ46" s="186"/>
    </row>
    <row r="47" customFormat="false" ht="15" hidden="false" customHeight="false" outlineLevel="0" collapsed="false">
      <c r="B47" s="533" t="s">
        <v>112</v>
      </c>
      <c r="C47" s="534" t="n">
        <f aca="false">IF(C6=0,"no data",AVERAGE(C6:C12))</f>
        <v>91.7785714285714</v>
      </c>
      <c r="D47" s="535" t="n">
        <f aca="false">IF(D6=0,"no data",AVERAGE(D6:D12))</f>
        <v>0.667128571428571</v>
      </c>
      <c r="E47" s="534" t="n">
        <f aca="false">IF(E6=0,"no data",AVERAGE(E6:E12))</f>
        <v>99.1428571428571</v>
      </c>
      <c r="F47" s="534" t="n">
        <f aca="false">IF(F6=0,"no data",AVERAGE(F6:F12))</f>
        <v>84</v>
      </c>
      <c r="G47" s="534" t="n">
        <f aca="false">SUM(G6:G12)+INT(SUM(H6:H12)/60)</f>
        <v>167</v>
      </c>
      <c r="H47" s="534" t="n">
        <f aca="false">SUM(H6:H12)-INT(SUM(H6:H12)/60)*60</f>
        <v>39</v>
      </c>
      <c r="I47" s="534" t="n">
        <f aca="false">SUM(I6:I12)+INT(SUM(J6:J12)/60)</f>
        <v>168</v>
      </c>
      <c r="J47" s="534" t="n">
        <f aca="false">SUM(J6:J12)-INT(SUM(J6:J12)/60)*60</f>
        <v>0</v>
      </c>
      <c r="K47" s="534" t="n">
        <f aca="false">SUM(K6:K12)+INT(SUM(L6:L12)/60)</f>
        <v>0</v>
      </c>
      <c r="L47" s="534" t="n">
        <f aca="false">SUM(L6:L12)-INT(SUM(L6:L12)/60)*60</f>
        <v>0</v>
      </c>
      <c r="M47" s="534" t="n">
        <f aca="false">SUM(M6:M12)+INT(SUM(N6:N12)/60)</f>
        <v>0</v>
      </c>
      <c r="N47" s="534" t="n">
        <f aca="false">SUM(N6:N12)-INT(SUM(N6:N12)/60)*60</f>
        <v>0</v>
      </c>
      <c r="O47" s="534" t="n">
        <f aca="false">SUM(O6:O12)+INT(SUM(P6:P12)/60)</f>
        <v>47</v>
      </c>
      <c r="P47" s="534" t="n">
        <f aca="false">SUM(P6:P12)-INT(SUM(P6:P12)/60)*60</f>
        <v>3</v>
      </c>
      <c r="Q47" s="536" t="n">
        <f aca="false">IF(Q6=0,"no data", AVERAGE(Q6:Q12))</f>
        <v>3479</v>
      </c>
      <c r="R47" s="536" t="n">
        <f aca="false">IF(R6=0,"no data", AVERAGE(R6:R12))</f>
        <v>3029.71428571429</v>
      </c>
      <c r="S47" s="536" t="n">
        <f aca="false">IF(S6=0,"no data", AVERAGE(S6:S12))</f>
        <v>3023.42857142857</v>
      </c>
      <c r="T47" s="536" t="n">
        <f aca="false">IF(T6=0,"no data", AVERAGE(T6:T12))</f>
        <v>2959.57142857143</v>
      </c>
      <c r="U47" s="536" t="n">
        <f aca="false">IF(U6=0,"no data", AVERAGE(U6:U12))</f>
        <v>3063</v>
      </c>
      <c r="V47" s="537" t="n">
        <f aca="false">IF(V6=0,"no data", AVERAGE(V6:V12))</f>
        <v>40.5714285714286</v>
      </c>
      <c r="W47" s="538" t="str">
        <f aca="false">IF(AND(W6=0,W7=0,W8=0,W9=0,W10=0,W11= 0,W12=0),"No outage",SUM(W6:W12))</f>
        <v>No outage</v>
      </c>
      <c r="X47" s="538" t="n">
        <f aca="false">IF(X6=0,"no data", AVERAGE(X6:X12))</f>
        <v>40.8571428571429</v>
      </c>
      <c r="Y47" s="538" t="str">
        <f aca="false">IF(AND(Y6=0,Y7=0,Y8=0,Y9=0,Y10=0,Y11= 0,Y12=0),"No outage",SUM(Y6:Y12))</f>
        <v>No outage</v>
      </c>
      <c r="Z47" s="538" t="n">
        <f aca="false">IF(AND(Z6=0,Z7=0,Z8=0,Z9=0,Z10=0, Z11=0,Z12=0),"No outage",SUM(Z6:Z12))</f>
        <v>420</v>
      </c>
      <c r="AA47" s="538" t="str">
        <f aca="false">IF(Y6=0,"no data", AVERAGE(AA6:AA12))</f>
        <v>no data</v>
      </c>
      <c r="AB47" s="534" t="str">
        <f aca="false">IF(Y6=0,"no data", SUM(AB6:AB12))</f>
        <v>no data</v>
      </c>
      <c r="AC47" s="534" t="n">
        <f aca="false">IF(AC6=0,"no data", SUM(AC6:AC12))</f>
        <v>-447</v>
      </c>
      <c r="AD47" s="537" t="n">
        <f aca="false">IF(AD6=0,"no data", AVERAGE(AD6:AD12))</f>
        <v>133.714285714286</v>
      </c>
      <c r="AE47" s="539" t="n">
        <f aca="false">IF(AE6=0,"no data", AVERAGE(AE6:AE12))</f>
        <v>0.955476192327649</v>
      </c>
      <c r="AF47" s="538" t="n">
        <f aca="false">IF(AF6=0,"no data", AVERAGE(AF6:AF12))</f>
        <v>144.958333333333</v>
      </c>
      <c r="AG47" s="539" t="n">
        <f aca="false">IF(AG6=0,"no data", AVERAGE(AG6:AG12))</f>
        <v>0.850714522056287</v>
      </c>
      <c r="AH47" s="539" t="n">
        <f aca="false">IF(AH6=0,"no data", AVERAGE(AH6:AH12))</f>
        <v>1</v>
      </c>
      <c r="AI47" s="539" t="n">
        <f aca="false">IF(AI6=0,"no data", AVERAGE(AI6:AI12))</f>
        <v>0.906189086378467</v>
      </c>
      <c r="AJ47" s="538" t="n">
        <f aca="false">IF(AJ6=0,"no data", SUM(AJ6:AJ12))</f>
        <v>56.187</v>
      </c>
      <c r="AK47" s="538" t="n">
        <f aca="false">IF(AK6=0,"no data", AVERAGE(AK6:AK12))</f>
        <v>140.897142857143</v>
      </c>
      <c r="AL47" s="538" t="n">
        <f aca="false">AJ47*AK47</f>
        <v>7916.58776571429</v>
      </c>
      <c r="AM47" s="538" t="n">
        <f aca="false">IF(AM6=0,"no data", SUM(AM6:AM12))</f>
        <v>183.866</v>
      </c>
      <c r="AN47" s="538" t="n">
        <f aca="false">IF(AN6=0,"no data", AVERAGE(AN6:AN12))</f>
        <v>943.793045714286</v>
      </c>
      <c r="AO47" s="538" t="n">
        <f aca="false">AM47*AN47</f>
        <v>173531.452143303</v>
      </c>
      <c r="AP47" s="540" t="n">
        <f aca="false">IF(AP6=0,"no data", AVERAGE(AP6:AP12))</f>
        <v>8756.34172108965</v>
      </c>
      <c r="AQ47" s="464"/>
      <c r="AY47" s="440"/>
      <c r="AZ47" s="441"/>
      <c r="BA47" s="441"/>
      <c r="BB47" s="441"/>
      <c r="BR47" s="5"/>
      <c r="BS47" s="5"/>
      <c r="BT47" s="5"/>
      <c r="BY47" s="186"/>
      <c r="BZ47" s="186"/>
    </row>
    <row r="48" customFormat="false" ht="15" hidden="false" customHeight="false" outlineLevel="0" collapsed="false">
      <c r="B48" s="533" t="s">
        <v>113</v>
      </c>
      <c r="C48" s="541" t="n">
        <f aca="false">IF(C13=0,"no data", AVERAGE(C13:C19))</f>
        <v>93.3942857142857</v>
      </c>
      <c r="D48" s="542" t="n">
        <f aca="false">IF(D13=0,"no data", AVERAGE(D13:D19))</f>
        <v>0.652014285714286</v>
      </c>
      <c r="E48" s="541" t="n">
        <f aca="false">IF(E13=0,"no data", AVERAGE(E13:E19))</f>
        <v>101.714285714286</v>
      </c>
      <c r="F48" s="541" t="n">
        <f aca="false">IF(F13=0,"no data", AVERAGE(F13:F19))</f>
        <v>84.7142857142857</v>
      </c>
      <c r="G48" s="541" t="n">
        <f aca="false">SUM(G13:G19)+INT(SUM(H13:H19)/60)</f>
        <v>129</v>
      </c>
      <c r="H48" s="541" t="n">
        <f aca="false">SUM(H13:H19)-INT(SUM(I13:I19)/60)</f>
        <v>39</v>
      </c>
      <c r="I48" s="541" t="n">
        <f aca="false">SUM(I13:I19)+INT(SUM(J13:J19)/60)</f>
        <v>132</v>
      </c>
      <c r="J48" s="541" t="n">
        <f aca="false">SUM(J13:J19)-INT(SUM(K13:K19)/60)*60</f>
        <v>57</v>
      </c>
      <c r="K48" s="541" t="n">
        <f aca="false">SUM(K13:K19)+INT(SUM(L13:L19)/60)</f>
        <v>0</v>
      </c>
      <c r="L48" s="541" t="n">
        <f aca="false">SUM(L13:L19)-INT(SUM(M13:M19)/60)*60</f>
        <v>0</v>
      </c>
      <c r="M48" s="541" t="n">
        <f aca="false">SUM(M13:M19)+INT(SUM(N13:N19)/60)</f>
        <v>0</v>
      </c>
      <c r="N48" s="541" t="n">
        <f aca="false">SUM(N13:N19)-INT(SUM(O13:O19)/60)*60</f>
        <v>0</v>
      </c>
      <c r="O48" s="541" t="n">
        <f aca="false">SUM(O13:O19)+INT(SUM(P13:P19)/60)</f>
        <v>12</v>
      </c>
      <c r="P48" s="541" t="n">
        <f aca="false">SUM(P7:P13)-INT(SUM(P13:P19)/60)*60</f>
        <v>3</v>
      </c>
      <c r="Q48" s="543" t="n">
        <f aca="false">IF(Q13=0,"no data", AVERAGE(Q13:Q19))</f>
        <v>3463.71428571429</v>
      </c>
      <c r="R48" s="543" t="n">
        <f aca="false">IF(R13=0,"no data", AVERAGE(R13:R19))</f>
        <v>2815.85714285714</v>
      </c>
      <c r="S48" s="543" t="n">
        <f aca="false">IF(S13=0,"no data", AVERAGE(S13:S19))</f>
        <v>2815.85714285714</v>
      </c>
      <c r="T48" s="543" t="n">
        <f aca="false">IF(T13=0,"no data", SUM(T13:T19))</f>
        <v>15804</v>
      </c>
      <c r="U48" s="543" t="n">
        <f aca="false">IF(U13=0,"no data", SUM(U13:U19))</f>
        <v>16375</v>
      </c>
      <c r="V48" s="543" t="n">
        <f aca="false">IF(V13=0,"no data", AVERAGE(V13:V19))</f>
        <v>40.2857142857143</v>
      </c>
      <c r="W48" s="544" t="n">
        <f aca="false">IF(AND(W13=0,W14=0,W15=0,W16=0,W17=0,W18=0,W19=0),"No outage",SUM(W13:W19))</f>
        <v>2234</v>
      </c>
      <c r="X48" s="544" t="n">
        <f aca="false">IF(AND(X13=0,X14=0,X15=0,X16=0,X17=0,X18=0,X19=0),"No outage",SUM(X13:X19))</f>
        <v>287</v>
      </c>
      <c r="Y48" s="543" t="str">
        <f aca="false">IF(Y13=0,"no data", AVERAGE(Y13:Y19))</f>
        <v>no data</v>
      </c>
      <c r="Z48" s="544" t="n">
        <f aca="false">IF(AND(Z13=0,Z14=0,Z15=0,Z16=0,Z17=0,Z18=0,Z19=0),"No outage",SUM(Z13:Z19))</f>
        <v>420</v>
      </c>
      <c r="AA48" s="543" t="str">
        <f aca="false">IF(AA13=0,"no data", AVERAGE(AA13:AA19))</f>
        <v>no data</v>
      </c>
      <c r="AB48" s="543" t="n">
        <f aca="false">IF(AB13=0,"no data", SUM(AB13:AB19))</f>
        <v>613</v>
      </c>
      <c r="AC48" s="543" t="n">
        <f aca="false">IF(AC13=0,"no data", SUM(AC13:AC19))</f>
        <v>-3907</v>
      </c>
      <c r="AD48" s="543" t="n">
        <f aca="false">IF(AD13=0,"no data", AVERAGE(AD13:AD19))</f>
        <v>117.285714285714</v>
      </c>
      <c r="AE48" s="545" t="n">
        <f aca="false">IF(AE13=0,"no data", AVERAGE(AE13:AE19))</f>
        <v>0.767337884286924</v>
      </c>
      <c r="AF48" s="543" t="n">
        <f aca="false">IF(AF13=0,"no data", AVERAGE(AF13:AF19))</f>
        <v>144.321428571429</v>
      </c>
      <c r="AG48" s="545" t="n">
        <f aca="false">IF(AG13=0,"no data", AVERAGE(AG13:AG19))</f>
        <v>0.652168565334651</v>
      </c>
      <c r="AH48" s="545" t="n">
        <f aca="false">IF(AH13=0,"no data", AVERAGE(AH13:AH19))</f>
        <v>0.791935674683585</v>
      </c>
      <c r="AI48" s="545" t="n">
        <f aca="false">IF(AI13=0,"no data", AVERAGE(AI13:AI19))</f>
        <v>0.691464422652656</v>
      </c>
      <c r="AJ48" s="546" t="n">
        <f aca="false">IF(AJ13=0,"no data",SUM(AJ13:AJ19))</f>
        <v>45.272</v>
      </c>
      <c r="AK48" s="547" t="n">
        <f aca="false">IF(AK13=0,"no data", AVERAGE(AK13:AK19))</f>
        <v>140.874285714286</v>
      </c>
      <c r="AL48" s="544" t="n">
        <f aca="false">AJ48*AK48</f>
        <v>6377.66066285714</v>
      </c>
      <c r="AM48" s="544" t="n">
        <f aca="false">IF(AM13=0,"no data", SUM(AM13:AM19))</f>
        <v>140.841</v>
      </c>
      <c r="AN48" s="546" t="n">
        <f aca="false">IF(AN13=0,"no data",AVERAGE(AN13:AN19))</f>
        <v>942.142857142857</v>
      </c>
      <c r="AO48" s="544" t="n">
        <f aca="false">AM48*AN48</f>
        <v>132692.342142857</v>
      </c>
      <c r="AP48" s="548" t="n">
        <f aca="false">IF(AP13=0,"no data", AVERAGE(AP13:AP19))</f>
        <v>9743.91552986066</v>
      </c>
      <c r="AQ48" s="464"/>
      <c r="AV48" s="0" t="n">
        <f aca="false">3413/12465</f>
        <v>0.273806658644204</v>
      </c>
      <c r="AY48" s="440"/>
      <c r="BA48" s="441"/>
      <c r="BR48" s="5"/>
      <c r="BS48" s="5"/>
      <c r="BT48" s="5"/>
      <c r="BY48" s="186"/>
      <c r="BZ48" s="186"/>
    </row>
    <row r="49" customFormat="false" ht="15" hidden="false" customHeight="false" outlineLevel="0" collapsed="false">
      <c r="A49" s="441"/>
      <c r="B49" s="533" t="s">
        <v>114</v>
      </c>
      <c r="C49" s="544" t="n">
        <f aca="false">IF(C20=0,"no data", AVERAGE(C20:C26))</f>
        <v>94.0657142857143</v>
      </c>
      <c r="D49" s="542" t="n">
        <f aca="false">IF(D20=0,"no data", AVERAGE(D20:D26))</f>
        <v>0.620714285714286</v>
      </c>
      <c r="E49" s="544" t="n">
        <f aca="false">IF(E20=0,"no data", AVERAGE(E20:E26))</f>
        <v>101.428571428571</v>
      </c>
      <c r="F49" s="544" t="n">
        <f aca="false">IF(F20=0,"no data", AVERAGE(F20:F26))</f>
        <v>86.4285714285714</v>
      </c>
      <c r="G49" s="541" t="n">
        <f aca="false">SUM(G20:G26)+INT(SUM(H20:H26)/60)</f>
        <v>168</v>
      </c>
      <c r="H49" s="541" t="n">
        <f aca="false">SUM(H20:H26)-INT(SUM(H26:H26)/60)*60</f>
        <v>0</v>
      </c>
      <c r="I49" s="541" t="n">
        <f aca="false">SUM(I20:I26)+INT(SUM(J20:J26)/60)</f>
        <v>168</v>
      </c>
      <c r="J49" s="541" t="n">
        <f aca="false">SUM(J20:J26)-INT(SUM(J20:J26)/60)*60</f>
        <v>0</v>
      </c>
      <c r="K49" s="541" t="n">
        <f aca="false">SUM(K20:K26)+INT(SUM(L20:L26)/60)</f>
        <v>0</v>
      </c>
      <c r="L49" s="541" t="n">
        <f aca="false">SUM(L20:L26)-INT(SUM(L20:L26)/60)*60</f>
        <v>0</v>
      </c>
      <c r="M49" s="541" t="n">
        <f aca="false">SUM(M20:M26)+INT(SUM(N20:N26)/60)</f>
        <v>0</v>
      </c>
      <c r="N49" s="541" t="n">
        <f aca="false">SUM(N20:N26)-INT(SUM(N20:N26)/60)*60</f>
        <v>0</v>
      </c>
      <c r="O49" s="541" t="n">
        <f aca="false">SUM(O20:O26)+INT(SUM(P20:P26)/60)</f>
        <v>0</v>
      </c>
      <c r="P49" s="541" t="n">
        <f aca="false">SUM(P20:P26)-INT(SUM(P20:P26)/60)*60</f>
        <v>0</v>
      </c>
      <c r="Q49" s="543" t="n">
        <f aca="false">IF(Q20=0,"no data", AVERAGE(Q20:Q26))</f>
        <v>3456</v>
      </c>
      <c r="R49" s="543" t="n">
        <f aca="false">IF(R20=0,"no data", AVERAGE(R20:R26))</f>
        <v>2919</v>
      </c>
      <c r="S49" s="543" t="n">
        <f aca="false">IF(S20=0,"no data", AVERAGE(S20:S26))</f>
        <v>2919</v>
      </c>
      <c r="T49" s="549" t="n">
        <f aca="false">IF(T20=0,"no data", SUM(T20:T26))</f>
        <v>19944</v>
      </c>
      <c r="U49" s="549" t="n">
        <f aca="false">IF(U20=0,"no data", SUM(U20:U26))</f>
        <v>20667</v>
      </c>
      <c r="V49" s="549" t="n">
        <f aca="false">IF(V20=0,"no data", AVERAGE(V20:V26))</f>
        <v>40.4285714285714</v>
      </c>
      <c r="W49" s="544" t="str">
        <f aca="false">IF(AND(W20=0,W21=0,W22=0,W23=0,W24=0,W25=0,W26=0),"No outage",SUM(W20:W26))</f>
        <v>No outage</v>
      </c>
      <c r="X49" s="544" t="n">
        <f aca="false">IF(AND(X20=0,X21=0,X22=0,X23=0,X24=0,X25=0,X26=0),"No outage",SUM(X20:X26))</f>
        <v>287</v>
      </c>
      <c r="Y49" s="549" t="str">
        <f aca="false">IF(Y20=0,"no data", AVERAGE(Y20:Y26))</f>
        <v>no data</v>
      </c>
      <c r="Z49" s="544" t="n">
        <f aca="false">IF(AND(Z20=0,Z21=0,Z22=0,Z23=0,Z24=0,Z25=0,Z26=0),"No outage",SUM(Z20:Z26))</f>
        <v>420</v>
      </c>
      <c r="AA49" s="544" t="str">
        <f aca="false">IF(AA20=0,"no data", AVERAGE(AA20:AA26))</f>
        <v>no data</v>
      </c>
      <c r="AB49" s="544" t="n">
        <f aca="false">IF(AB20=0,"no data", SUM(AB20:AB26))</f>
        <v>723</v>
      </c>
      <c r="AC49" s="549" t="n">
        <f aca="false">IF(AC20=0,"no data", SUM(AC20:AC26))</f>
        <v>-489</v>
      </c>
      <c r="AD49" s="544" t="n">
        <f aca="false">IF(AD20=0,"no data", AVERAGE(AD20:AD26))</f>
        <v>125.714285714286</v>
      </c>
      <c r="AE49" s="545" t="n">
        <f aca="false">IF(AE20=0,"no data", AVERAGE(AE20:AE26))</f>
        <v>0.978562289832819</v>
      </c>
      <c r="AF49" s="544" t="n">
        <f aca="false">IF(AF20=0,"no data", AVERAGE(AF20:AF26))</f>
        <v>144</v>
      </c>
      <c r="AG49" s="545" t="n">
        <f aca="false">IF(AG20=0,"no data", AVERAGE(AG20:AG26))</f>
        <v>0.824415830625847</v>
      </c>
      <c r="AH49" s="545" t="n">
        <f aca="false">IF(AH20=0,"no data", AVERAGE(AH20:AH26))</f>
        <v>1</v>
      </c>
      <c r="AI49" s="545" t="n">
        <f aca="false">IF(AI20=0,"no data", AVERAGE(AI20:AI26))</f>
        <v>0.865654922442456</v>
      </c>
      <c r="AJ49" s="544" t="n">
        <f aca="false">IF(AJ20=0,"no data", SUM(AJ20:AJ26))</f>
        <v>56.958</v>
      </c>
      <c r="AK49" s="544" t="n">
        <f aca="false">IF(AK20=0,"no data", AVERAGE(AK20:AK26))</f>
        <v>140.104285714286</v>
      </c>
      <c r="AL49" s="544" t="n">
        <f aca="false">AJ49*AK49</f>
        <v>7980.05990571429</v>
      </c>
      <c r="AM49" s="544" t="n">
        <f aca="false">IF(AM20=0,"no data", SUM(AM20:AM25))</f>
        <v>149.973</v>
      </c>
      <c r="AN49" s="544" t="n">
        <f aca="false">IF(AN20=0,"no data", AVERAGE(AN20:AN25))</f>
        <v>944.5</v>
      </c>
      <c r="AO49" s="544" t="n">
        <f aca="false">AM49*AN49</f>
        <v>141649.4985</v>
      </c>
      <c r="AP49" s="548" t="n">
        <f aca="false">IF(AP20=0,"no data", AVERAGE(AP20:AP26))</f>
        <v>8684.40502247478</v>
      </c>
      <c r="AQ49" s="464"/>
      <c r="AR49" s="441"/>
      <c r="AS49" s="441"/>
      <c r="AT49" s="441"/>
      <c r="AU49" s="441"/>
      <c r="AV49" s="441" t="n">
        <f aca="false">3413/12796</f>
        <v>0.266723976242576</v>
      </c>
      <c r="AW49" s="441"/>
      <c r="AX49" s="441"/>
      <c r="AY49" s="440"/>
      <c r="AZ49" s="441"/>
      <c r="BA49" s="441"/>
      <c r="BB49" s="441"/>
      <c r="BC49" s="441"/>
      <c r="BD49" s="441"/>
      <c r="BE49" s="441"/>
      <c r="BR49" s="5"/>
      <c r="BS49" s="5"/>
      <c r="BT49" s="5"/>
      <c r="BY49" s="186"/>
      <c r="BZ49" s="186"/>
    </row>
    <row r="50" customFormat="false" ht="15" hidden="false" customHeight="false" outlineLevel="0" collapsed="false">
      <c r="B50" s="533" t="s">
        <v>115</v>
      </c>
      <c r="C50" s="544" t="n">
        <f aca="false">IF(C21=0,"no data", AVERAGE(C27:C33))</f>
        <v>92.5842857142857</v>
      </c>
      <c r="D50" s="542" t="n">
        <f aca="false">IF(D21=0,"no data", AVERAGE(D27:D33))</f>
        <v>0.689371428571429</v>
      </c>
      <c r="E50" s="544" t="n">
        <f aca="false">IF(E21=0,"no data", AVERAGE(E27:E33))</f>
        <v>102</v>
      </c>
      <c r="F50" s="544" t="n">
        <f aca="false">IF(F21=0,"no data", AVERAGE(F27:F33))</f>
        <v>85.1428571428571</v>
      </c>
      <c r="G50" s="541" t="n">
        <f aca="false">SUM(G27:G33)+INT(SUM(H27:H33)/60)</f>
        <v>168</v>
      </c>
      <c r="H50" s="541" t="n">
        <f aca="false">SUM(H27:H33)-INT(SUM(H27:H33)/60)*60</f>
        <v>0</v>
      </c>
      <c r="I50" s="541" t="n">
        <f aca="false">SUM(I27:I33)+INT(SUM(J27:J33)/60)</f>
        <v>168</v>
      </c>
      <c r="J50" s="541" t="n">
        <f aca="false">SUM(J27:J33)-INT(SUM(J27:J33)/60)*60</f>
        <v>0</v>
      </c>
      <c r="K50" s="541" t="n">
        <f aca="false">SUM(K27:K33)+INT(SUM(L27:L33)/60)</f>
        <v>0</v>
      </c>
      <c r="L50" s="541" t="n">
        <f aca="false">SUM(L27:L33)-INT(SUM(L27:L33)/60)*60</f>
        <v>0</v>
      </c>
      <c r="M50" s="541" t="n">
        <f aca="false">SUM(M27:M33)+INT(SUM(N27:N33)/60)</f>
        <v>0</v>
      </c>
      <c r="N50" s="541" t="n">
        <f aca="false">SUM(N27:N33)-INT(SUM(N27:N33)/60)*60</f>
        <v>0</v>
      </c>
      <c r="O50" s="541" t="n">
        <f aca="false">SUM(O27:O33)+INT(SUM(P27:P33)/60)</f>
        <v>0</v>
      </c>
      <c r="P50" s="541" t="n">
        <f aca="false">SUM(P27:P33)-INT(SUM(P27:P33)/60)*60</f>
        <v>0</v>
      </c>
      <c r="Q50" s="543" t="n">
        <f aca="false">IF(Q27=0,"no data", AVERAGE(Q27:Q33))</f>
        <v>3473</v>
      </c>
      <c r="R50" s="543" t="n">
        <f aca="false">IF(R27=0,"no data", AVERAGE(R27:R33))</f>
        <v>2924.28571428571</v>
      </c>
      <c r="S50" s="543" t="n">
        <f aca="false">IF(S27=0,"no data", AVERAGE(S27:S33))</f>
        <v>2924.28571428571</v>
      </c>
      <c r="T50" s="543" t="n">
        <f aca="false">IF(T27=0,"no data", SUM(T27:T33))</f>
        <v>19974</v>
      </c>
      <c r="U50" s="543" t="n">
        <f aca="false">IF(U27=0,"no data", SUM(U27:U33))</f>
        <v>20696</v>
      </c>
      <c r="V50" s="549" t="n">
        <f aca="false">IF(V27=0,"no data", AVERAGE(V27:V33))</f>
        <v>41.1428571428572</v>
      </c>
      <c r="W50" s="544" t="str">
        <f aca="false">IF(AND(W27=0,W28=0,W29=0,W30=0,W31=0,W32=0,W33=0),"No outage",SUM(W27:W33))</f>
        <v>No outage</v>
      </c>
      <c r="X50" s="544" t="n">
        <f aca="false">IF(AND(X27=0,X28=0,X29=0,X30=0,X31=0,X32=0,X33=0),"No outage",SUM(X27:X33))</f>
        <v>286</v>
      </c>
      <c r="Y50" s="549" t="str">
        <f aca="false">IF(Y27=0,"no data", AVERAGE(Y27:Y33))</f>
        <v>no data</v>
      </c>
      <c r="Z50" s="544" t="n">
        <f aca="false">IF(AND(Z27=0,Z28=0,Z29=0,Z30=0,Z31=0,Z32=0,Z33=0),"No outage",SUM(Z27:Z33))</f>
        <v>420</v>
      </c>
      <c r="AA50" s="544" t="str">
        <f aca="false">IF(AA27=0,"no data", AVERAGE(AA27:AA33))</f>
        <v>no data</v>
      </c>
      <c r="AB50" s="543" t="n">
        <f aca="false">IF(AB27=0,"no data", SUM(AB27:AB33))</f>
        <v>722</v>
      </c>
      <c r="AC50" s="543" t="n">
        <f aca="false">IF(AC27=0,"no data", SUM(AC27:AC33))</f>
        <v>-496</v>
      </c>
      <c r="AD50" s="549" t="n">
        <f aca="false">IF(AD27=0,"no data", AVERAGE(AD27:AD33))</f>
        <v>125.714285714286</v>
      </c>
      <c r="AE50" s="542" t="n">
        <f aca="false">IF(AE27=0,"no data", AVERAGE(AE27:AE33))</f>
        <v>0.979958970135993</v>
      </c>
      <c r="AF50" s="544" t="n">
        <f aca="false">IF(AF27=0,"no data", AVERAGE(AF27:AF33))</f>
        <v>144.708333333333</v>
      </c>
      <c r="AG50" s="542" t="n">
        <f aca="false">IF(AG27=0,"no data", AVERAGE(AG27:AG33))</f>
        <v>0.821607544811467</v>
      </c>
      <c r="AH50" s="542" t="n">
        <f aca="false">IF(AH27=0,"no data", AVERAGE(AH27:AH33))</f>
        <v>1</v>
      </c>
      <c r="AI50" s="542" t="n">
        <f aca="false">IF(AI27=0,"no data", AVERAGE(AI27:AI33))</f>
        <v>0.866195287082311</v>
      </c>
      <c r="AJ50" s="543" t="n">
        <f aca="false">IF(AJ27=0,"no data", SUM(AJ27:AJ33))</f>
        <v>56.374</v>
      </c>
      <c r="AK50" s="544" t="n">
        <f aca="false">IF(AK27=0,"no data", AVERAGE(AK27:AK33))</f>
        <v>140.77</v>
      </c>
      <c r="AL50" s="544" t="n">
        <f aca="false">AJ50*AK50</f>
        <v>7935.76798</v>
      </c>
      <c r="AM50" s="544" t="n">
        <f aca="false">IF(AM27=0,"no data", SUM(AM27:AM33))</f>
        <v>175.606</v>
      </c>
      <c r="AN50" s="544" t="n">
        <f aca="false">IF(AN27=0,"no data", AVERAGE(AN27:AN33))</f>
        <v>943</v>
      </c>
      <c r="AO50" s="544" t="n">
        <f aca="false">AM50*AN50</f>
        <v>165596.458</v>
      </c>
      <c r="AP50" s="548" t="n">
        <f aca="false">IF(AP27=0,"no data", AVERAGE(AP27:AP33))</f>
        <v>8687.99313902304</v>
      </c>
      <c r="AQ50" s="464"/>
      <c r="AY50" s="440"/>
      <c r="BA50" s="441"/>
      <c r="BR50" s="5"/>
      <c r="BS50" s="5"/>
      <c r="BT50" s="5"/>
      <c r="BY50" s="186"/>
      <c r="BZ50" s="186"/>
    </row>
    <row r="51" customFormat="false" ht="15" hidden="false" customHeight="false" outlineLevel="0" collapsed="false">
      <c r="B51" s="533" t="s">
        <v>116</v>
      </c>
      <c r="C51" s="544" t="n">
        <f aca="false">IF(C34=0,"no data", AVERAGE(C34:C42))</f>
        <v>93.5255555555555</v>
      </c>
      <c r="D51" s="544" t="n">
        <f aca="false">IF(D34=0,"no data", AVERAGE(D34:D42))</f>
        <v>0.676033333333333</v>
      </c>
      <c r="E51" s="544" t="n">
        <f aca="false">IF(E34=0,"no data", AVERAGE(E34:E42))</f>
        <v>101.111111111111</v>
      </c>
      <c r="F51" s="544" t="n">
        <f aca="false">IF(F34=0,"no data", AVERAGE(F34:F42))</f>
        <v>85.8888888888889</v>
      </c>
      <c r="G51" s="541" t="n">
        <f aca="false">SUM(G34:G42)+INT(SUM(H34:H42)/60)</f>
        <v>216</v>
      </c>
      <c r="H51" s="541" t="n">
        <f aca="false">SUM(H34:H42)-INT(SUM(H34:H42)/60)*60</f>
        <v>0</v>
      </c>
      <c r="I51" s="541" t="n">
        <f aca="false">SUM(I34:I42)+INT(SUM(J34:J42)/60)</f>
        <v>216</v>
      </c>
      <c r="J51" s="541" t="n">
        <f aca="false">SUM(J34:J42)-INT(SUM(J34:J42)/60)*60</f>
        <v>0</v>
      </c>
      <c r="K51" s="541" t="n">
        <f aca="false">SUM(K34:K42)+INT(SUM(L34:L42)/60)</f>
        <v>0</v>
      </c>
      <c r="L51" s="541" t="n">
        <f aca="false">SUM(L34:L42)-INT(SUM(L34:L42)/60)*60</f>
        <v>0</v>
      </c>
      <c r="M51" s="541" t="n">
        <f aca="false">SUM(M34:M42)+INT(SUM(N34:N42)/60)</f>
        <v>0</v>
      </c>
      <c r="N51" s="541" t="n">
        <f aca="false">SUM(N34:N42)-INT(SUM(N34:N42)/60)*60</f>
        <v>0</v>
      </c>
      <c r="O51" s="541" t="n">
        <f aca="false">SUM(O34:O42)+INT(SUM(P34:P42)/60)</f>
        <v>34</v>
      </c>
      <c r="P51" s="541" t="n">
        <f aca="false">SUM(P34:P42)-INT(SUM(P34:P42)/60)*60</f>
        <v>0</v>
      </c>
      <c r="Q51" s="543" t="n">
        <f aca="false">IF(Q28=0,"no data", AVERAGE(Q34:Q42))</f>
        <v>3463.88888888889</v>
      </c>
      <c r="R51" s="543" t="n">
        <f aca="false">IF(R34=0,"no data", AVERAGE(R34:R42))</f>
        <v>2970.38888888889</v>
      </c>
      <c r="S51" s="543" t="n">
        <f aca="false">IF(S34=0,"no data", AVERAGE(S34:S42))</f>
        <v>2970.38888888889</v>
      </c>
      <c r="T51" s="543" t="n">
        <f aca="false">IF(T34=0,"no data", SUM(T34:T42))</f>
        <v>26134</v>
      </c>
      <c r="U51" s="543" t="n">
        <f aca="false">IF(U34=0,"no data", SUM(U34:U42))</f>
        <v>27074</v>
      </c>
      <c r="V51" s="549" t="n">
        <f aca="false">IF(V34=0,"no data", AVERAGE(V34:V42))</f>
        <v>41</v>
      </c>
      <c r="W51" s="544" t="e">
        <f aca="false">IF(AND(W34=0,W35=0,W36=0,W37=0,W38=0,W39=0,#REF!=0),"No outage",SUM(W34:W42))</f>
        <v>#REF!</v>
      </c>
      <c r="X51" s="544" t="e">
        <f aca="false">IF(AND(X34=0,X35=0,X36=0,X37=0,X38=0,X39=0,#REF!=0),"No outage",SUM(X34:X42))</f>
        <v>#REF!</v>
      </c>
      <c r="Y51" s="549" t="str">
        <f aca="false">IF(Y34=0,"no data", AVERAGE(Y34:Y42))</f>
        <v>no data</v>
      </c>
      <c r="Z51" s="544" t="e">
        <f aca="false">IF(AND(Z34=0,Z35=0,Z36=0,Z37=0,Z38=0,Z39=0,#REF!=0),"No outage",SUM(Z34:Z42))</f>
        <v>#REF!</v>
      </c>
      <c r="AA51" s="544" t="str">
        <f aca="false">IF(AA34=0,"no data", AVERAGE(AA34:AA42))</f>
        <v>no data</v>
      </c>
      <c r="AB51" s="543" t="n">
        <f aca="false">IF(AB34=0,"no data", SUM(AB34:AB42))</f>
        <v>940</v>
      </c>
      <c r="AC51" s="543" t="n">
        <f aca="false">IF(AC34=0,"no data", SUM(AC34:AC42))</f>
        <v>-599.5</v>
      </c>
      <c r="AD51" s="549" t="n">
        <f aca="false">IF(AD34=0,"no data", AVERAGE(AD34:AD42))</f>
        <v>130</v>
      </c>
      <c r="AE51" s="542" t="n">
        <f aca="false">IF(AE34=0,"no data", AVERAGE(AE34:AE42))</f>
        <v>0.965295635449312</v>
      </c>
      <c r="AF51" s="544" t="n">
        <f aca="false">IF(AF34=0,"no data", AVERAGE(AF34:AF42))</f>
        <v>144.328703703704</v>
      </c>
      <c r="AG51" s="542" t="n">
        <f aca="false">IF(AG34=0,"no data", AVERAGE(AG34:AG42))</f>
        <v>0.83828017604602</v>
      </c>
      <c r="AH51" s="542" t="n">
        <f aca="false">IF(AH28=0,"no data", AVERAGE(AH34:AH42))</f>
        <v>1</v>
      </c>
      <c r="AI51" s="542" t="n">
        <f aca="false">IF(AI34=0,"no data", AVERAGE(AI34:AI42))</f>
        <v>0.886828192691743</v>
      </c>
      <c r="AJ51" s="543" t="n">
        <f aca="false">IF(AJ34=0,"no data", SUM(AJ34:AJ42))</f>
        <v>72.257</v>
      </c>
      <c r="AK51" s="544" t="n">
        <f aca="false">IF(AK34=0,"no data", AVERAGE(AK34:AK42))</f>
        <v>138.587777777778</v>
      </c>
      <c r="AL51" s="544" t="n">
        <f aca="false">AJ51*AK51</f>
        <v>10013.9370588889</v>
      </c>
      <c r="AM51" s="544" t="n">
        <f aca="false">IF(AM34=0,"no data", SUM(AM34:AM42))</f>
        <v>230.547</v>
      </c>
      <c r="AN51" s="544" t="n">
        <f aca="false">IF(AN34=0,"no data", AVERAGE(AN34:AN42))</f>
        <v>945</v>
      </c>
      <c r="AO51" s="544" t="n">
        <f aca="false">AM51*AN51</f>
        <v>217866.915</v>
      </c>
      <c r="AP51" s="548" t="n">
        <f aca="false">IF(AP34=0,"no data", AVERAGE(AP34:AP42))</f>
        <v>8717.71818733911</v>
      </c>
      <c r="AQ51" s="464"/>
      <c r="AY51" s="440"/>
      <c r="BA51" s="441"/>
      <c r="BR51" s="5"/>
      <c r="BS51" s="5"/>
      <c r="BT51" s="5"/>
      <c r="BY51" s="186"/>
      <c r="BZ51" s="186"/>
    </row>
    <row r="52" customFormat="false" ht="16.5" hidden="false" customHeight="false" outlineLevel="0" collapsed="false">
      <c r="B52" s="533" t="s">
        <v>117</v>
      </c>
      <c r="C52" s="560" t="n">
        <f aca="false">IF(C35=0,"no data", AVERAGE(C35:C43))</f>
        <v>93.5672759856631</v>
      </c>
      <c r="D52" s="560" t="n">
        <f aca="false">IF(D35=0,"no data", AVERAGE(D35:D43))</f>
        <v>0.6717</v>
      </c>
      <c r="E52" s="560" t="n">
        <f aca="false">IF(E35=0,"no data", AVERAGE(E35:E43))</f>
        <v>101.383512544803</v>
      </c>
      <c r="F52" s="560" t="n">
        <f aca="false">IF(F35=0,"no data", AVERAGE(F35:F43))</f>
        <v>85.8351254480287</v>
      </c>
      <c r="G52" s="465" t="n">
        <f aca="false">SUM(G35:G43)+INT(SUM(H35:H43)/60)</f>
        <v>897</v>
      </c>
      <c r="H52" s="465" t="n">
        <f aca="false">SUM(H35:H43)-INT(SUM(H35:H43)/60)*60</f>
        <v>41</v>
      </c>
      <c r="I52" s="465" t="n">
        <f aca="false">SUM(I35:I43)+INT(SUM(J35:J43)/60)</f>
        <v>900</v>
      </c>
      <c r="J52" s="465" t="n">
        <f aca="false">SUM(J35:J43)-INT(SUM(J35:J43)/60)*60</f>
        <v>57</v>
      </c>
      <c r="K52" s="465" t="n">
        <f aca="false">SUM(K35:K43)+INT(SUM(L35:L43)/60)</f>
        <v>0</v>
      </c>
      <c r="L52" s="465" t="n">
        <f aca="false">SUM(L35:L43)-INT(SUM(L35:L43)/60)*60</f>
        <v>0</v>
      </c>
      <c r="M52" s="465" t="n">
        <f aca="false">SUM(M35:M43)+INT(SUM(N35:N43)/60)</f>
        <v>0</v>
      </c>
      <c r="N52" s="465" t="n">
        <f aca="false">SUM(N35:N43)-INT(SUM(N35:N43)/60)*60</f>
        <v>0</v>
      </c>
      <c r="O52" s="465" t="n">
        <f aca="false">SUM(O35:O43)+INT(SUM(P35:P43)/60)</f>
        <v>79</v>
      </c>
      <c r="P52" s="465" t="n">
        <f aca="false">SUM(P35:P43)-INT(SUM(P35:P43)/60)*60</f>
        <v>0</v>
      </c>
      <c r="Q52" s="561" t="n">
        <f aca="false">IF(Q29=0,"no data", AVERAGE(Q35:Q43))</f>
        <v>15010.2222222222</v>
      </c>
      <c r="R52" s="561" t="n">
        <f aca="false">IF(R35=0,"no data", AVERAGE(R35:R43))</f>
        <v>12673.8888888889</v>
      </c>
      <c r="S52" s="561" t="n">
        <f aca="false">IF(S35=0,"no data", AVERAGE(S35:S43))</f>
        <v>12673.8888888889</v>
      </c>
      <c r="T52" s="561" t="n">
        <f aca="false">IF(T35=0,"no data", SUM(T35:T43))</f>
        <v>108139.1</v>
      </c>
      <c r="U52" s="561" t="n">
        <f aca="false">IF(U35=0,"no data", SUM(U35:U43))</f>
        <v>111861</v>
      </c>
      <c r="V52" s="562" t="n">
        <f aca="false">IF(V35=0,"no data", AVERAGE(V35:V43))</f>
        <v>40.9677419354839</v>
      </c>
      <c r="W52" s="560" t="e">
        <f aca="false">IF(AND(W35=0,W36=0,W37=0,W38=0,W39=0,W40=0,#REF!=0),"No outage",SUM(W35:W43))</f>
        <v>#REF!</v>
      </c>
      <c r="X52" s="560" t="e">
        <f aca="false">IF(AND(X35=0,X36=0,X37=0,X38=0,X39=0,X40=0,#REF!=0),"No outage",SUM(X35:X43))</f>
        <v>#REF!</v>
      </c>
      <c r="Y52" s="562" t="str">
        <f aca="false">IF(Y35=0,"no data", AVERAGE(Y35:Y43))</f>
        <v>no data</v>
      </c>
      <c r="Z52" s="560" t="e">
        <f aca="false">IF(AND(Z35=0,Z36=0,Z37=0,Z38=0,Z39=0,Z40=0,#REF!=0),"No outage",SUM(Z35:Z43))</f>
        <v>#REF!</v>
      </c>
      <c r="AA52" s="560" t="str">
        <f aca="false">IF(AA35=0,"no data", AVERAGE(AA35:AA43))</f>
        <v>no data</v>
      </c>
      <c r="AB52" s="561" t="n">
        <f aca="false">IF(AB35=0,"no data", SUM(AB35:AB43))</f>
        <v>3763.89999999999</v>
      </c>
      <c r="AC52" s="561" t="n">
        <f aca="false">IF(AC35=0,"no data", SUM(AC35:AC43))</f>
        <v>-6099</v>
      </c>
      <c r="AD52" s="562" t="n">
        <f aca="false">IF(AD35=0,"no data", AVERAGE(AD35:AD43))</f>
        <v>130.003584229391</v>
      </c>
      <c r="AE52" s="466" t="n">
        <f aca="false">IF(AE35=0,"no data", AVERAGE(AE35:AE43))</f>
        <v>0.959060299949315</v>
      </c>
      <c r="AF52" s="560" t="n">
        <f aca="false">IF(AF35=0,"no data", AVERAGE(AF35:AF43))</f>
        <v>144.292413381123</v>
      </c>
      <c r="AG52" s="466" t="n">
        <f aca="false">IF(AG35=0,"no data", AVERAGE(AG35:AG43))</f>
        <v>0.834932458029112</v>
      </c>
      <c r="AH52" s="466" t="n">
        <f aca="false">IF(AH29=0,"no data", AVERAGE(AH35:AH43))</f>
        <v>0.994779748110341</v>
      </c>
      <c r="AI52" s="466" t="n">
        <f aca="false">IF(AI35=0,"no data", AVERAGE(AI35:AI43))</f>
        <v>0.883198118680836</v>
      </c>
      <c r="AJ52" s="561" t="n">
        <f aca="false">IF(AJ35=0,"no data", SUM(AJ35:AJ43))</f>
        <v>303.168</v>
      </c>
      <c r="AK52" s="560" t="n">
        <f aca="false">IF(AK35=0,"no data", AVERAGE(AK35:AK43))</f>
        <v>138.531433691756</v>
      </c>
      <c r="AL52" s="560" t="n">
        <f aca="false">AJ52*AK52</f>
        <v>41998.2976894624</v>
      </c>
      <c r="AM52" s="560" t="n">
        <f aca="false">IF(AM35=0,"no data", SUM(AM35:AM43))</f>
        <v>952.403</v>
      </c>
      <c r="AN52" s="560" t="n">
        <f aca="false">IF(AN35=0,"no data", AVERAGE(AN35:AN43))</f>
        <v>944.971326164875</v>
      </c>
      <c r="AO52" s="560" t="n">
        <f aca="false">AM52*AN52</f>
        <v>899993.525953405</v>
      </c>
      <c r="AP52" s="563" t="n">
        <f aca="false">IF(AP35=0,"no data", AVERAGE(AP35:AP43))</f>
        <v>8719.8897394679</v>
      </c>
      <c r="AQ52" s="477"/>
      <c r="AR52" s="477"/>
      <c r="AY52" s="440"/>
      <c r="BA52" s="441"/>
      <c r="BR52" s="5"/>
      <c r="BS52" s="5"/>
      <c r="BT52" s="5"/>
      <c r="BY52" s="186"/>
      <c r="BZ52" s="186"/>
    </row>
    <row r="53" customFormat="false" ht="15" hidden="false" customHeight="false" outlineLevel="0" collapsed="false">
      <c r="B53" s="2"/>
      <c r="C53" s="470"/>
      <c r="D53" s="470"/>
      <c r="E53" s="470"/>
      <c r="F53" s="471"/>
      <c r="G53" s="471"/>
      <c r="H53" s="471"/>
      <c r="I53" s="471"/>
      <c r="J53" s="472"/>
      <c r="K53" s="472"/>
      <c r="L53" s="472"/>
      <c r="M53" s="472"/>
      <c r="N53" s="473"/>
      <c r="O53" s="473"/>
      <c r="P53" s="470"/>
      <c r="Q53" s="470"/>
      <c r="R53" s="470"/>
      <c r="S53" s="470"/>
      <c r="T53" s="470"/>
      <c r="U53" s="470"/>
      <c r="V53" s="470"/>
      <c r="W53" s="470"/>
      <c r="X53" s="470"/>
      <c r="Y53" s="470"/>
      <c r="Z53" s="470"/>
      <c r="AA53" s="470"/>
      <c r="AB53" s="473"/>
      <c r="AC53" s="473"/>
      <c r="AD53" s="470"/>
      <c r="AE53" s="473"/>
      <c r="AF53" s="473"/>
      <c r="AG53" s="470"/>
      <c r="AH53" s="470"/>
      <c r="AI53" s="470"/>
      <c r="AJ53" s="470"/>
      <c r="AK53" s="470"/>
      <c r="AL53" s="470"/>
      <c r="AP53" s="194"/>
      <c r="AQ53" s="194"/>
      <c r="AR53" s="194"/>
      <c r="AY53" s="440"/>
      <c r="BA53" s="441"/>
      <c r="BR53" s="5"/>
      <c r="BS53" s="5"/>
      <c r="BT53" s="5"/>
      <c r="BY53" s="186"/>
      <c r="BZ53" s="186"/>
    </row>
    <row r="54" customFormat="false" ht="15.75" hidden="false" customHeight="false" outlineLevel="0" collapsed="false">
      <c r="B54" s="2"/>
      <c r="C54" s="470"/>
      <c r="D54" s="470"/>
      <c r="E54" s="470"/>
      <c r="F54" s="471"/>
      <c r="G54" s="471"/>
      <c r="H54" s="471"/>
      <c r="I54" s="471"/>
      <c r="J54" s="472"/>
      <c r="K54" s="472"/>
      <c r="L54" s="472"/>
      <c r="M54" s="472"/>
      <c r="N54" s="473"/>
      <c r="O54" s="473"/>
      <c r="P54" s="470"/>
      <c r="Q54" s="470"/>
      <c r="R54" s="470"/>
      <c r="S54" s="470"/>
      <c r="T54" s="470"/>
      <c r="U54" s="470"/>
      <c r="V54" s="470"/>
      <c r="W54" s="470"/>
      <c r="X54" s="470"/>
      <c r="Y54" s="470"/>
      <c r="Z54" s="470"/>
      <c r="AA54" s="470"/>
      <c r="AB54" s="473"/>
      <c r="AC54" s="473"/>
      <c r="AD54" s="470"/>
      <c r="AE54" s="473"/>
      <c r="AF54" s="473"/>
      <c r="AG54" s="470"/>
      <c r="AH54" s="470"/>
      <c r="AI54" s="470"/>
      <c r="AJ54" s="470"/>
      <c r="AK54" s="470"/>
      <c r="AL54" s="470"/>
      <c r="AP54" s="194"/>
      <c r="AQ54" s="194"/>
      <c r="AR54" s="194"/>
      <c r="AY54" s="440"/>
      <c r="BA54" s="441"/>
      <c r="BR54" s="5"/>
      <c r="BS54" s="5"/>
      <c r="BT54" s="5"/>
      <c r="BY54" s="186"/>
      <c r="BZ54" s="186"/>
    </row>
    <row r="55" customFormat="false" ht="16.5" hidden="false" customHeight="false" outlineLevel="0" collapsed="false">
      <c r="B55" s="479" t="s">
        <v>186</v>
      </c>
      <c r="C55" s="556" t="s">
        <v>187</v>
      </c>
      <c r="D55" s="556"/>
      <c r="E55" s="556"/>
      <c r="F55" s="556"/>
      <c r="G55" s="556"/>
      <c r="H55" s="556"/>
      <c r="I55" s="556"/>
      <c r="J55" s="556"/>
      <c r="K55" s="556"/>
      <c r="L55" s="556"/>
      <c r="M55" s="556"/>
      <c r="N55" s="556"/>
      <c r="O55" s="556"/>
      <c r="P55" s="556"/>
      <c r="Q55" s="556"/>
      <c r="R55" s="556"/>
      <c r="S55" s="556"/>
      <c r="T55" s="556"/>
      <c r="U55" s="556"/>
      <c r="V55" s="556"/>
      <c r="W55" s="556"/>
      <c r="X55" s="556"/>
      <c r="Y55" s="556"/>
      <c r="Z55" s="556"/>
      <c r="AA55" s="556"/>
      <c r="AB55" s="556"/>
      <c r="AC55" s="556"/>
      <c r="AD55" s="556"/>
      <c r="AE55" s="473"/>
      <c r="AF55" s="473"/>
      <c r="AG55" s="470"/>
      <c r="AH55" s="470"/>
      <c r="AI55" s="470"/>
      <c r="AJ55" s="470"/>
      <c r="AK55" s="470"/>
      <c r="AL55" s="470"/>
      <c r="AP55" s="194"/>
      <c r="AQ55" s="194"/>
      <c r="AR55" s="194"/>
      <c r="AY55" s="440"/>
      <c r="BR55" s="5"/>
      <c r="BS55" s="5"/>
      <c r="BT55" s="5"/>
      <c r="BY55" s="186"/>
      <c r="BZ55" s="186"/>
    </row>
    <row r="56" customFormat="false" ht="15" hidden="false" customHeight="true" outlineLevel="0" collapsed="false">
      <c r="B56" s="484" t="n">
        <v>42917</v>
      </c>
      <c r="C56" s="488" t="s">
        <v>317</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R56" s="5"/>
      <c r="BS56" s="5"/>
      <c r="BT56" s="5"/>
      <c r="BY56" s="186"/>
      <c r="BZ56" s="186"/>
    </row>
    <row r="57" customFormat="false" ht="15.75" hidden="false" customHeight="true" outlineLevel="0" collapsed="false">
      <c r="B57" s="484" t="n">
        <v>42918</v>
      </c>
      <c r="C57" s="488" t="s">
        <v>318</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R57" s="5"/>
      <c r="BS57" s="5"/>
      <c r="BT57" s="5"/>
      <c r="BY57" s="186"/>
      <c r="BZ57" s="186"/>
    </row>
    <row r="58" customFormat="false" ht="15.75" hidden="false" customHeight="true" outlineLevel="0" collapsed="false">
      <c r="B58" s="484" t="n">
        <v>42919</v>
      </c>
      <c r="C58" s="488" t="s">
        <v>319</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73"/>
      <c r="AF58" s="473"/>
      <c r="AG58" s="470"/>
      <c r="AH58" s="470"/>
      <c r="AI58" s="470"/>
      <c r="AJ58" s="470"/>
      <c r="AK58" s="470"/>
      <c r="AL58" s="470"/>
      <c r="AP58" s="194"/>
      <c r="AQ58" s="194"/>
      <c r="AR58" s="194"/>
      <c r="AY58" s="440"/>
      <c r="BR58" s="5"/>
      <c r="BS58" s="5"/>
      <c r="BT58" s="5"/>
      <c r="BY58" s="186"/>
      <c r="BZ58" s="186"/>
    </row>
    <row r="59" customFormat="false" ht="15.75" hidden="false" customHeight="true" outlineLevel="0" collapsed="false">
      <c r="B59" s="484" t="n">
        <v>42920</v>
      </c>
      <c r="C59" s="488" t="s">
        <v>320</v>
      </c>
      <c r="D59" s="488"/>
      <c r="E59" s="488"/>
      <c r="F59" s="488"/>
      <c r="G59" s="488"/>
      <c r="H59" s="488"/>
      <c r="I59" s="488"/>
      <c r="J59" s="488"/>
      <c r="K59" s="488"/>
      <c r="L59" s="488"/>
      <c r="M59" s="488"/>
      <c r="N59" s="488"/>
      <c r="O59" s="488"/>
      <c r="P59" s="488"/>
      <c r="Q59" s="488"/>
      <c r="R59" s="488"/>
      <c r="S59" s="488"/>
      <c r="T59" s="488"/>
      <c r="U59" s="488"/>
      <c r="V59" s="488"/>
      <c r="W59" s="488"/>
      <c r="X59" s="488"/>
      <c r="Y59" s="488"/>
      <c r="Z59" s="488"/>
      <c r="AA59" s="488"/>
      <c r="AB59" s="488"/>
      <c r="AC59" s="488"/>
      <c r="AD59" s="488"/>
      <c r="AE59" s="473"/>
      <c r="AF59" s="473"/>
      <c r="AG59" s="470"/>
      <c r="AH59" s="470"/>
      <c r="AI59" s="470"/>
      <c r="AJ59" s="470"/>
      <c r="AK59" s="470"/>
      <c r="AL59" s="470"/>
      <c r="AP59" s="194"/>
      <c r="AQ59" s="194"/>
      <c r="AR59" s="194"/>
      <c r="AY59" s="440"/>
      <c r="BR59" s="5"/>
      <c r="BS59" s="5"/>
      <c r="BT59" s="5"/>
      <c r="BY59" s="186"/>
      <c r="BZ59" s="186"/>
    </row>
    <row r="60" customFormat="false" ht="15.75" hidden="false" customHeight="true" outlineLevel="0" collapsed="false">
      <c r="B60" s="484" t="n">
        <v>42921</v>
      </c>
      <c r="C60" s="488" t="s">
        <v>321</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R60" s="5"/>
      <c r="BS60" s="5"/>
      <c r="BT60" s="5"/>
      <c r="BY60" s="186"/>
      <c r="BZ60" s="186"/>
    </row>
    <row r="61" customFormat="false" ht="15.75" hidden="false" customHeight="true" outlineLevel="0" collapsed="false">
      <c r="B61" s="484" t="n">
        <v>42922</v>
      </c>
      <c r="C61" s="557" t="s">
        <v>322</v>
      </c>
      <c r="D61" s="557"/>
      <c r="E61" s="557"/>
      <c r="F61" s="557"/>
      <c r="G61" s="557"/>
      <c r="H61" s="557"/>
      <c r="I61" s="557"/>
      <c r="J61" s="557"/>
      <c r="K61" s="557"/>
      <c r="L61" s="557"/>
      <c r="M61" s="557"/>
      <c r="N61" s="557"/>
      <c r="O61" s="557"/>
      <c r="P61" s="557"/>
      <c r="Q61" s="557"/>
      <c r="R61" s="557"/>
      <c r="S61" s="557"/>
      <c r="T61" s="557"/>
      <c r="U61" s="557"/>
      <c r="V61" s="557"/>
      <c r="W61" s="557"/>
      <c r="X61" s="557"/>
      <c r="Y61" s="557"/>
      <c r="Z61" s="557"/>
      <c r="AA61" s="557"/>
      <c r="AB61" s="557"/>
      <c r="AC61" s="557"/>
      <c r="AD61" s="557"/>
      <c r="AE61" s="473"/>
      <c r="AF61" s="473"/>
      <c r="AG61" s="470"/>
      <c r="AH61" s="470"/>
      <c r="AI61" s="470"/>
      <c r="AJ61" s="470"/>
      <c r="AK61" s="470"/>
      <c r="AL61" s="470"/>
      <c r="AP61" s="194"/>
      <c r="AQ61" s="194"/>
      <c r="AR61" s="194"/>
      <c r="AY61" s="440"/>
      <c r="BR61" s="5"/>
      <c r="BS61" s="5"/>
      <c r="BT61" s="5"/>
      <c r="BY61" s="186"/>
      <c r="BZ61" s="186"/>
    </row>
    <row r="62" customFormat="false" ht="15.75" hidden="false" customHeight="true" outlineLevel="0" collapsed="false">
      <c r="B62" s="484" t="n">
        <v>42923</v>
      </c>
      <c r="C62" s="488" t="s">
        <v>323</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c r="BY62" s="186"/>
      <c r="BZ62" s="186"/>
    </row>
    <row r="63" customFormat="false" ht="15.75" hidden="false" customHeight="true" outlineLevel="0" collapsed="false">
      <c r="B63" s="484" t="n">
        <v>42924</v>
      </c>
      <c r="C63" s="488" t="s">
        <v>324</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c r="BY63" s="186"/>
      <c r="BZ63" s="186"/>
    </row>
    <row r="64" customFormat="false" ht="15.75" hidden="false" customHeight="true" outlineLevel="0" collapsed="false">
      <c r="B64" s="484" t="n">
        <v>42925</v>
      </c>
      <c r="C64" s="488" t="s">
        <v>324</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c r="BY64" s="186"/>
      <c r="BZ64" s="186"/>
    </row>
    <row r="65" customFormat="false" ht="15.75" hidden="false" customHeight="true" outlineLevel="0" collapsed="false">
      <c r="B65" s="484" t="n">
        <v>42926</v>
      </c>
      <c r="C65" s="488" t="s">
        <v>318</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c r="BY65" s="186"/>
      <c r="BZ65" s="186"/>
    </row>
    <row r="66" customFormat="false" ht="15.75" hidden="false" customHeight="true" outlineLevel="0" collapsed="false">
      <c r="B66" s="484" t="n">
        <v>42927</v>
      </c>
      <c r="C66" s="488" t="s">
        <v>318</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R66" s="5"/>
      <c r="BS66" s="5"/>
      <c r="BT66" s="5"/>
      <c r="BY66" s="186"/>
      <c r="BZ66" s="186"/>
    </row>
    <row r="67" customFormat="false" ht="15.75" hidden="false" customHeight="true" outlineLevel="0" collapsed="false">
      <c r="B67" s="484" t="n">
        <v>42928</v>
      </c>
      <c r="C67" s="488" t="s">
        <v>286</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c r="BY67" s="186"/>
      <c r="BZ67" s="186"/>
    </row>
    <row r="68" customFormat="false" ht="15.75" hidden="false" customHeight="true" outlineLevel="0" collapsed="false">
      <c r="B68" s="484" t="n">
        <v>42929</v>
      </c>
      <c r="C68" s="488" t="s">
        <v>325</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R68" s="5"/>
      <c r="BS68" s="5"/>
      <c r="BT68" s="5"/>
      <c r="BY68" s="186"/>
      <c r="BZ68" s="186"/>
    </row>
    <row r="69" customFormat="false" ht="15.75" hidden="false" customHeight="true" outlineLevel="0" collapsed="false">
      <c r="B69" s="484" t="n">
        <v>42930</v>
      </c>
      <c r="C69" s="488" t="s">
        <v>326</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R69" s="5"/>
      <c r="BS69" s="5"/>
      <c r="BT69" s="5"/>
      <c r="BY69" s="186"/>
      <c r="BZ69" s="186"/>
    </row>
    <row r="70" customFormat="false" ht="17.25" hidden="false" customHeight="true" outlineLevel="0" collapsed="false">
      <c r="B70" s="484" t="n">
        <v>42931</v>
      </c>
      <c r="C70" s="488" t="s">
        <v>326</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R70" s="5"/>
      <c r="BS70" s="5"/>
      <c r="BT70" s="5"/>
      <c r="BY70" s="186"/>
      <c r="BZ70" s="186"/>
    </row>
    <row r="71" customFormat="false" ht="15.75" hidden="false" customHeight="true" outlineLevel="0" collapsed="false">
      <c r="B71" s="484" t="n">
        <v>42932</v>
      </c>
      <c r="C71" s="488" t="s">
        <v>324</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R71" s="5"/>
      <c r="BS71" s="5"/>
      <c r="BT71" s="5"/>
      <c r="BY71" s="186"/>
      <c r="BZ71" s="186"/>
    </row>
    <row r="72" customFormat="false" ht="15.75" hidden="false" customHeight="true" outlineLevel="0" collapsed="false">
      <c r="B72" s="484" t="n">
        <v>42933</v>
      </c>
      <c r="C72" s="488" t="s">
        <v>327</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R72" s="5"/>
      <c r="BS72" s="5"/>
      <c r="BT72" s="5"/>
      <c r="BY72" s="186"/>
      <c r="BZ72" s="186"/>
    </row>
    <row r="73" customFormat="false" ht="15.75" hidden="false" customHeight="true" outlineLevel="0" collapsed="false">
      <c r="B73" s="484" t="n">
        <v>42934</v>
      </c>
      <c r="C73" s="488" t="s">
        <v>285</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R73" s="5"/>
      <c r="BS73" s="5"/>
      <c r="BT73" s="5"/>
      <c r="BY73" s="186"/>
      <c r="BZ73" s="186"/>
    </row>
    <row r="74" customFormat="false" ht="15.75" hidden="false" customHeight="true" outlineLevel="0" collapsed="false">
      <c r="B74" s="484" t="n">
        <v>42935</v>
      </c>
      <c r="C74" s="488" t="s">
        <v>286</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c r="BY74" s="186"/>
      <c r="BZ74" s="186"/>
    </row>
    <row r="75" customFormat="false" ht="15.75" hidden="false" customHeight="true" outlineLevel="0" collapsed="false">
      <c r="B75" s="484" t="n">
        <v>42936</v>
      </c>
      <c r="C75" s="488" t="s">
        <v>286</v>
      </c>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73"/>
      <c r="AF75" s="473"/>
      <c r="AG75" s="470"/>
      <c r="AH75" s="470"/>
      <c r="AI75" s="470"/>
      <c r="AJ75" s="470"/>
      <c r="AK75" s="470"/>
      <c r="AL75" s="470"/>
      <c r="AP75" s="194"/>
      <c r="AQ75" s="194"/>
      <c r="AR75" s="194"/>
      <c r="AY75" s="440"/>
      <c r="BR75" s="5"/>
      <c r="BS75" s="5"/>
      <c r="BT75" s="5"/>
      <c r="BY75" s="186"/>
      <c r="BZ75" s="186"/>
    </row>
    <row r="76" customFormat="false" ht="15.75" hidden="false" customHeight="true" outlineLevel="0" collapsed="false">
      <c r="B76" s="484" t="n">
        <v>42937</v>
      </c>
      <c r="C76" s="488" t="s">
        <v>325</v>
      </c>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73"/>
      <c r="AF76" s="473"/>
      <c r="AG76" s="470"/>
      <c r="AH76" s="470"/>
      <c r="AI76" s="470"/>
      <c r="AJ76" s="470"/>
      <c r="AK76" s="470"/>
      <c r="AL76" s="470"/>
      <c r="AP76" s="194"/>
      <c r="AQ76" s="194"/>
      <c r="AR76" s="194"/>
      <c r="AY76" s="440"/>
      <c r="BR76" s="5"/>
      <c r="BS76" s="5"/>
      <c r="BT76" s="5"/>
      <c r="BY76" s="186"/>
      <c r="BZ76" s="186"/>
    </row>
    <row r="77" customFormat="false" ht="15.75" hidden="false" customHeight="true" outlineLevel="0" collapsed="false">
      <c r="B77" s="484" t="n">
        <v>42938</v>
      </c>
      <c r="C77" s="488" t="s">
        <v>318</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R77" s="5"/>
      <c r="BS77" s="5"/>
      <c r="BT77" s="5"/>
      <c r="BY77" s="186"/>
      <c r="BZ77" s="186"/>
    </row>
    <row r="78" customFormat="false" ht="15.75" hidden="false" customHeight="true" outlineLevel="0" collapsed="false">
      <c r="B78" s="484" t="n">
        <v>42939</v>
      </c>
      <c r="C78" s="488" t="s">
        <v>328</v>
      </c>
      <c r="D78" s="488"/>
      <c r="E78" s="488"/>
      <c r="F78" s="488"/>
      <c r="G78" s="488"/>
      <c r="H78" s="488"/>
      <c r="I78" s="488"/>
      <c r="J78" s="488"/>
      <c r="K78" s="488"/>
      <c r="L78" s="488"/>
      <c r="M78" s="488"/>
      <c r="N78" s="488"/>
      <c r="O78" s="488"/>
      <c r="P78" s="488"/>
      <c r="Q78" s="488"/>
      <c r="R78" s="488"/>
      <c r="S78" s="488"/>
      <c r="T78" s="488"/>
      <c r="U78" s="488"/>
      <c r="V78" s="488"/>
      <c r="W78" s="488"/>
      <c r="X78" s="488"/>
      <c r="Y78" s="488"/>
      <c r="Z78" s="488"/>
      <c r="AA78" s="488"/>
      <c r="AB78" s="488"/>
      <c r="AC78" s="488"/>
      <c r="AD78" s="488"/>
      <c r="AE78" s="473"/>
      <c r="AF78" s="473"/>
      <c r="AG78" s="470"/>
      <c r="AH78" s="470"/>
      <c r="AI78" s="470"/>
      <c r="AJ78" s="470"/>
      <c r="AK78" s="470"/>
      <c r="AL78" s="470"/>
      <c r="AP78" s="194"/>
      <c r="AQ78" s="194"/>
      <c r="AR78" s="194"/>
      <c r="AY78" s="440"/>
      <c r="BR78" s="5"/>
      <c r="BS78" s="5"/>
      <c r="BT78" s="5"/>
      <c r="BY78" s="186"/>
      <c r="BZ78" s="186"/>
    </row>
    <row r="79" customFormat="false" ht="15.75" hidden="false" customHeight="true" outlineLevel="0" collapsed="false">
      <c r="B79" s="484" t="n">
        <v>42940</v>
      </c>
      <c r="C79" s="488" t="s">
        <v>329</v>
      </c>
      <c r="D79" s="488"/>
      <c r="E79" s="488"/>
      <c r="F79" s="488"/>
      <c r="G79" s="488"/>
      <c r="H79" s="488"/>
      <c r="I79" s="488"/>
      <c r="J79" s="488"/>
      <c r="K79" s="488"/>
      <c r="L79" s="488"/>
      <c r="M79" s="488"/>
      <c r="N79" s="488"/>
      <c r="O79" s="488"/>
      <c r="P79" s="488"/>
      <c r="Q79" s="488"/>
      <c r="R79" s="488"/>
      <c r="S79" s="488"/>
      <c r="T79" s="488"/>
      <c r="U79" s="488"/>
      <c r="V79" s="488"/>
      <c r="W79" s="488"/>
      <c r="X79" s="488"/>
      <c r="Y79" s="488"/>
      <c r="Z79" s="488"/>
      <c r="AA79" s="488"/>
      <c r="AB79" s="488"/>
      <c r="AC79" s="488"/>
      <c r="AD79" s="488"/>
      <c r="AE79" s="473"/>
      <c r="AF79" s="473"/>
      <c r="AG79" s="470"/>
      <c r="AH79" s="470"/>
      <c r="AI79" s="470"/>
      <c r="AJ79" s="470"/>
      <c r="AK79" s="470"/>
      <c r="AL79" s="470"/>
      <c r="AP79" s="194"/>
      <c r="AQ79" s="194"/>
      <c r="AR79" s="194"/>
      <c r="AY79" s="440"/>
      <c r="BR79" s="5"/>
      <c r="BS79" s="5"/>
      <c r="BT79" s="5"/>
      <c r="BY79" s="186"/>
      <c r="BZ79" s="186"/>
    </row>
    <row r="80" customFormat="false" ht="15.75" hidden="false" customHeight="true" outlineLevel="0" collapsed="false">
      <c r="B80" s="484" t="n">
        <v>42941</v>
      </c>
      <c r="C80" s="488" t="s">
        <v>326</v>
      </c>
      <c r="D80" s="488"/>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73"/>
      <c r="AF80" s="473"/>
      <c r="AG80" s="470"/>
      <c r="AH80" s="470"/>
      <c r="AI80" s="470"/>
      <c r="AJ80" s="470"/>
      <c r="AK80" s="470"/>
      <c r="AL80" s="470"/>
      <c r="AP80" s="194"/>
      <c r="AQ80" s="194"/>
      <c r="AR80" s="194"/>
      <c r="AY80" s="440"/>
      <c r="BR80" s="5"/>
      <c r="BS80" s="5"/>
      <c r="BT80" s="5"/>
      <c r="BY80" s="186"/>
      <c r="BZ80" s="186"/>
    </row>
    <row r="81" customFormat="false" ht="15.75" hidden="false" customHeight="true" outlineLevel="0" collapsed="false">
      <c r="B81" s="484" t="n">
        <v>42942</v>
      </c>
      <c r="C81" s="488" t="s">
        <v>326</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c r="BY81" s="186"/>
      <c r="BZ81" s="186"/>
    </row>
    <row r="82" customFormat="false" ht="15.75" hidden="false" customHeight="true" outlineLevel="0" collapsed="false">
      <c r="B82" s="484" t="n">
        <v>42943</v>
      </c>
      <c r="C82" s="488" t="s">
        <v>324</v>
      </c>
      <c r="D82" s="488"/>
      <c r="E82" s="488"/>
      <c r="F82" s="488"/>
      <c r="G82" s="488"/>
      <c r="H82" s="488"/>
      <c r="I82" s="488"/>
      <c r="J82" s="488"/>
      <c r="K82" s="488"/>
      <c r="L82" s="488"/>
      <c r="M82" s="488"/>
      <c r="N82" s="488"/>
      <c r="O82" s="488"/>
      <c r="P82" s="488"/>
      <c r="Q82" s="488"/>
      <c r="R82" s="488"/>
      <c r="S82" s="488"/>
      <c r="T82" s="488"/>
      <c r="U82" s="488"/>
      <c r="V82" s="488"/>
      <c r="W82" s="488"/>
      <c r="X82" s="488"/>
      <c r="Y82" s="488"/>
      <c r="Z82" s="488"/>
      <c r="AA82" s="488"/>
      <c r="AB82" s="488"/>
      <c r="AC82" s="488"/>
      <c r="AD82" s="488"/>
      <c r="AE82" s="473"/>
      <c r="AF82" s="473"/>
      <c r="AG82" s="470"/>
      <c r="AH82" s="470"/>
      <c r="AI82" s="470"/>
      <c r="AJ82" s="470"/>
      <c r="AK82" s="470"/>
      <c r="AL82" s="470"/>
      <c r="AP82" s="194"/>
      <c r="AQ82" s="194"/>
      <c r="AR82" s="194"/>
      <c r="AY82" s="440"/>
      <c r="BR82" s="5"/>
      <c r="BS82" s="5"/>
      <c r="BT82" s="5"/>
      <c r="BY82" s="186"/>
      <c r="BZ82" s="186"/>
    </row>
    <row r="83" customFormat="false" ht="15.75" hidden="false" customHeight="true" outlineLevel="0" collapsed="false">
      <c r="B83" s="484" t="n">
        <v>42944</v>
      </c>
      <c r="C83" s="488" t="s">
        <v>330</v>
      </c>
      <c r="D83" s="488"/>
      <c r="E83" s="488"/>
      <c r="F83" s="488"/>
      <c r="G83" s="488"/>
      <c r="H83" s="488"/>
      <c r="I83" s="488"/>
      <c r="J83" s="488"/>
      <c r="K83" s="488"/>
      <c r="L83" s="488"/>
      <c r="M83" s="488"/>
      <c r="N83" s="488"/>
      <c r="O83" s="488"/>
      <c r="P83" s="488"/>
      <c r="Q83" s="488"/>
      <c r="R83" s="488"/>
      <c r="S83" s="488"/>
      <c r="T83" s="488"/>
      <c r="U83" s="488"/>
      <c r="V83" s="488"/>
      <c r="W83" s="488"/>
      <c r="X83" s="488"/>
      <c r="Y83" s="488"/>
      <c r="Z83" s="488"/>
      <c r="AA83" s="488"/>
      <c r="AB83" s="488"/>
      <c r="AC83" s="488"/>
      <c r="AD83" s="488"/>
      <c r="AE83" s="473"/>
      <c r="AF83" s="473"/>
      <c r="AG83" s="470"/>
      <c r="AH83" s="470"/>
      <c r="AI83" s="470"/>
      <c r="AJ83" s="470"/>
      <c r="AK83" s="470"/>
      <c r="AL83" s="470"/>
      <c r="AP83" s="194"/>
      <c r="AQ83" s="194"/>
      <c r="AR83" s="194"/>
      <c r="AY83" s="440"/>
      <c r="BR83" s="5"/>
      <c r="BS83" s="5"/>
      <c r="BT83" s="5"/>
      <c r="BY83" s="186"/>
      <c r="BZ83" s="186"/>
    </row>
    <row r="84" customFormat="false" ht="15.75" hidden="false" customHeight="true" outlineLevel="0" collapsed="false">
      <c r="B84" s="484" t="n">
        <v>42945</v>
      </c>
      <c r="C84" s="488" t="s">
        <v>286</v>
      </c>
      <c r="D84" s="488"/>
      <c r="E84" s="488"/>
      <c r="F84" s="488"/>
      <c r="G84" s="488"/>
      <c r="H84" s="488"/>
      <c r="I84" s="488"/>
      <c r="J84" s="488"/>
      <c r="K84" s="488"/>
      <c r="L84" s="488"/>
      <c r="M84" s="488"/>
      <c r="N84" s="488"/>
      <c r="O84" s="488"/>
      <c r="P84" s="488"/>
      <c r="Q84" s="488"/>
      <c r="R84" s="488"/>
      <c r="S84" s="488"/>
      <c r="T84" s="488"/>
      <c r="U84" s="488"/>
      <c r="V84" s="488"/>
      <c r="W84" s="488"/>
      <c r="X84" s="488"/>
      <c r="Y84" s="488"/>
      <c r="Z84" s="488"/>
      <c r="AA84" s="488"/>
      <c r="AB84" s="488"/>
      <c r="AC84" s="488"/>
      <c r="AD84" s="488"/>
      <c r="AE84" s="473"/>
      <c r="AF84" s="473"/>
      <c r="AG84" s="470"/>
      <c r="AH84" s="470"/>
      <c r="AI84" s="470"/>
      <c r="AJ84" s="470"/>
      <c r="AK84" s="470"/>
      <c r="AL84" s="470"/>
      <c r="AP84" s="194"/>
      <c r="AQ84" s="194"/>
      <c r="AR84" s="194"/>
      <c r="AY84" s="440"/>
      <c r="BR84" s="5"/>
      <c r="BS84" s="5"/>
      <c r="BT84" s="5"/>
      <c r="BY84" s="186"/>
      <c r="BZ84" s="186"/>
    </row>
    <row r="85" customFormat="false" ht="15.75" hidden="false" customHeight="true" outlineLevel="0" collapsed="false">
      <c r="B85" s="484" t="n">
        <v>42946</v>
      </c>
      <c r="C85" s="488" t="s">
        <v>318</v>
      </c>
      <c r="D85" s="488"/>
      <c r="E85" s="488"/>
      <c r="F85" s="488"/>
      <c r="G85" s="488"/>
      <c r="H85" s="488"/>
      <c r="I85" s="488"/>
      <c r="J85" s="488"/>
      <c r="K85" s="488"/>
      <c r="L85" s="488"/>
      <c r="M85" s="488"/>
      <c r="N85" s="488"/>
      <c r="O85" s="488"/>
      <c r="P85" s="488"/>
      <c r="Q85" s="488"/>
      <c r="R85" s="488"/>
      <c r="S85" s="488"/>
      <c r="T85" s="488"/>
      <c r="U85" s="488"/>
      <c r="V85" s="488"/>
      <c r="W85" s="488"/>
      <c r="X85" s="488"/>
      <c r="Y85" s="488"/>
      <c r="Z85" s="488"/>
      <c r="AA85" s="488"/>
      <c r="AB85" s="488"/>
      <c r="AC85" s="488"/>
      <c r="AD85" s="488"/>
      <c r="AE85" s="473"/>
      <c r="AF85" s="473"/>
      <c r="AG85" s="470"/>
      <c r="AH85" s="470"/>
      <c r="AI85" s="470"/>
      <c r="AJ85" s="470"/>
      <c r="AK85" s="470"/>
      <c r="AL85" s="470"/>
      <c r="AP85" s="194"/>
      <c r="AQ85" s="194"/>
      <c r="AR85" s="194"/>
      <c r="AY85" s="440"/>
      <c r="BR85" s="5"/>
      <c r="BS85" s="5"/>
      <c r="BT85" s="5"/>
      <c r="BY85" s="186"/>
      <c r="BZ85" s="186"/>
    </row>
    <row r="86" customFormat="false" ht="15.75" hidden="false" customHeight="true" outlineLevel="0" collapsed="false">
      <c r="B86" s="484" t="n">
        <v>42947</v>
      </c>
      <c r="C86" s="557" t="s">
        <v>331</v>
      </c>
      <c r="D86" s="557"/>
      <c r="E86" s="557"/>
      <c r="F86" s="557"/>
      <c r="G86" s="557"/>
      <c r="H86" s="557"/>
      <c r="I86" s="557"/>
      <c r="J86" s="557"/>
      <c r="K86" s="557"/>
      <c r="L86" s="557"/>
      <c r="M86" s="557"/>
      <c r="N86" s="557"/>
      <c r="O86" s="557"/>
      <c r="P86" s="557"/>
      <c r="Q86" s="557"/>
      <c r="R86" s="557"/>
      <c r="S86" s="557"/>
      <c r="T86" s="557"/>
      <c r="U86" s="557"/>
      <c r="V86" s="557"/>
      <c r="W86" s="557"/>
      <c r="X86" s="557"/>
      <c r="Y86" s="557"/>
      <c r="Z86" s="557"/>
      <c r="AA86" s="557"/>
      <c r="AB86" s="557"/>
      <c r="AC86" s="557"/>
      <c r="AD86" s="557"/>
      <c r="AE86" s="473"/>
      <c r="AF86" s="473"/>
      <c r="AG86" s="470"/>
      <c r="AH86" s="470"/>
      <c r="AI86" s="470"/>
      <c r="AJ86" s="470"/>
      <c r="AK86" s="470"/>
      <c r="AL86" s="470"/>
      <c r="AP86" s="194"/>
      <c r="AQ86" s="194"/>
      <c r="AR86" s="194"/>
      <c r="AY86" s="440"/>
      <c r="BR86" s="5"/>
      <c r="BS86" s="5"/>
      <c r="BT86" s="5"/>
      <c r="BY86" s="186"/>
      <c r="BZ86" s="186"/>
    </row>
  </sheetData>
  <mergeCells count="114">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Y3:BY5"/>
    <mergeCell ref="BZ3:BZ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E46:F46"/>
    <mergeCell ref="G46:H46"/>
    <mergeCell ref="I46:J46"/>
    <mergeCell ref="K46:L46"/>
    <mergeCell ref="M46:N46"/>
    <mergeCell ref="O46:P46"/>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 ref="C83:AD83"/>
    <mergeCell ref="C84:AD84"/>
    <mergeCell ref="C85:AD85"/>
    <mergeCell ref="C86:AD86"/>
  </mergeCells>
  <conditionalFormatting sqref="Q13:S15">
    <cfRule type="cellIs" priority="2" operator="greaterThan" aboveAverage="0" equalAverage="0" bottom="0" percent="0" rank="0" text="" dxfId="6">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21" activePane="bottomRight" state="frozen"/>
      <selection pane="topLeft" activeCell="A1" activeCellId="0" sqref="A1"/>
      <selection pane="topRight" activeCell="C1" activeCellId="0" sqref="C1"/>
      <selection pane="bottomLeft" activeCell="A21" activeCellId="0" sqref="A21"/>
      <selection pane="bottomRight" activeCell="C33" activeCellId="1" sqref="BY34:BY89 C33"/>
    </sheetView>
  </sheetViews>
  <sheetFormatPr defaultColWidth="8.54296875" defaultRowHeight="15" zeroHeight="false" outlineLevelRow="0" outlineLevelCol="0"/>
  <cols>
    <col collapsed="false" customWidth="true" hidden="false" outlineLevel="0" max="2" min="2" style="0" width="10.43"/>
    <col collapsed="false" customWidth="true" hidden="false" outlineLevel="0" max="32" min="32" style="0" width="10.14"/>
    <col collapsed="false" customWidth="true" hidden="false" outlineLevel="0" max="38" min="38" style="0" width="9.43"/>
    <col collapsed="false" customWidth="true" hidden="false" outlineLevel="0" max="41" min="41" style="0" width="11"/>
    <col collapsed="false" customWidth="true" hidden="false" outlineLevel="0" max="42" min="42" style="0" width="10.71"/>
    <col collapsed="false" customWidth="true" hidden="false" outlineLevel="0" max="43" min="43" style="0" width="11.43"/>
    <col collapsed="false" customWidth="true" hidden="false" outlineLevel="0" max="56" min="56" style="0" width="9.57"/>
    <col collapsed="false" customWidth="true" hidden="false" outlineLevel="0" max="68" min="68" style="0" width="8.85"/>
    <col collapsed="false" customWidth="true" hidden="false" outlineLevel="0" max="69" min="69" style="0" width="0.14"/>
    <col collapsed="false" customWidth="true" hidden="false" outlineLevel="0" max="77" min="77" style="0" width="10.57"/>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c r="BX1" s="186"/>
      <c r="BY1" s="186"/>
    </row>
    <row r="2" customFormat="false" ht="18.75" hidden="false" customHeight="false" outlineLevel="0" collapsed="false">
      <c r="B2" s="6" t="n">
        <v>42948</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c r="BX2" s="186"/>
      <c r="BY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X3" s="518" t="s">
        <v>71</v>
      </c>
      <c r="BY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X4" s="518"/>
      <c r="BY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X5" s="518"/>
      <c r="BY5" s="518"/>
    </row>
    <row r="6" customFormat="false" ht="12.75" hidden="false" customHeight="true" outlineLevel="0" collapsed="false">
      <c r="A6" s="226" t="s">
        <v>117</v>
      </c>
      <c r="B6" s="85" t="n">
        <v>42946</v>
      </c>
      <c r="C6" s="86" t="n">
        <v>94.3</v>
      </c>
      <c r="D6" s="214" t="n">
        <v>0.669</v>
      </c>
      <c r="E6" s="88" t="n">
        <v>101</v>
      </c>
      <c r="F6" s="88" t="n">
        <v>87</v>
      </c>
      <c r="G6" s="89" t="n">
        <v>24</v>
      </c>
      <c r="H6" s="89" t="n">
        <v>0</v>
      </c>
      <c r="I6" s="89" t="n">
        <v>24</v>
      </c>
      <c r="J6" s="89" t="n">
        <v>0</v>
      </c>
      <c r="K6" s="90" t="n">
        <v>0</v>
      </c>
      <c r="L6" s="90" t="n">
        <v>0</v>
      </c>
      <c r="M6" s="90" t="n">
        <v>0</v>
      </c>
      <c r="N6" s="90" t="n">
        <v>0</v>
      </c>
      <c r="O6" s="90" t="n">
        <v>0</v>
      </c>
      <c r="P6" s="90" t="n">
        <v>0</v>
      </c>
      <c r="Q6" s="90" t="n">
        <v>3455</v>
      </c>
      <c r="R6" s="91" t="n">
        <v>2909</v>
      </c>
      <c r="S6" s="91" t="n">
        <v>2909</v>
      </c>
      <c r="T6" s="92" t="n">
        <v>2838</v>
      </c>
      <c r="U6" s="92" t="n">
        <v>2939</v>
      </c>
      <c r="V6" s="89" t="n">
        <v>41</v>
      </c>
      <c r="W6" s="89" t="n">
        <v>0</v>
      </c>
      <c r="X6" s="89" t="n">
        <v>40</v>
      </c>
      <c r="Y6" s="89" t="n">
        <v>0</v>
      </c>
      <c r="Z6" s="89" t="n">
        <v>60</v>
      </c>
      <c r="AA6" s="88" t="n">
        <v>0</v>
      </c>
      <c r="AB6" s="93" t="n">
        <f aca="false">U6-T6+AX6</f>
        <v>101</v>
      </c>
      <c r="AC6" s="94" t="n">
        <f aca="false">T6-S6</f>
        <v>-71</v>
      </c>
      <c r="AD6" s="88" t="n">
        <v>125</v>
      </c>
      <c r="AE6" s="95" t="n">
        <f aca="false">IF(AD6&gt;0, U6/(AD6*24),"no data")</f>
        <v>0.979666666666667</v>
      </c>
      <c r="AF6" s="96" t="n">
        <f aca="false">IF(Q6&gt;0,Q6/24,"no data")</f>
        <v>143.958333333333</v>
      </c>
      <c r="AG6" s="95" t="n">
        <f aca="false">IF(T6&gt;0,(T6/Q6),"no data")</f>
        <v>0.821418234442836</v>
      </c>
      <c r="AH6" s="97" t="n">
        <f aca="false">(1440-((V6*W6)+(X6*Y6)+(Z6*AA6))/(V6+X6+Z6))/1440</f>
        <v>1</v>
      </c>
      <c r="AI6" s="98" t="n">
        <f aca="false">IF(T6&gt;0,(1440-((W6*V6+AR6*AS6)+(Y6*X6+AT6*AU6)+(Z6*AA6+AV6*AW6))/(V6+X6+Z6))/1440,"no data")</f>
        <v>0.865248226950355</v>
      </c>
      <c r="AJ6" s="110" t="n">
        <v>8.01</v>
      </c>
      <c r="AK6" s="101" t="n">
        <v>138.6</v>
      </c>
      <c r="AL6" s="101" t="n">
        <f aca="false">AJ6*AK6</f>
        <v>1110.186</v>
      </c>
      <c r="AM6" s="110" t="n">
        <v>24.801</v>
      </c>
      <c r="AN6" s="88" t="n">
        <v>947</v>
      </c>
      <c r="AO6" s="103" t="n">
        <f aca="false">AM6*AN6</f>
        <v>23486.547</v>
      </c>
      <c r="AP6" s="104" t="n">
        <f aca="false">IF(T6&gt;0,((((AJ6*AK6)+(AM6*AN6))/(T6*1000))*1000000),"no data")</f>
        <v>8666.92494714588</v>
      </c>
      <c r="AQ6" s="101" t="n">
        <f aca="false">R6/24</f>
        <v>121.208333333333</v>
      </c>
      <c r="AR6" s="88" t="n">
        <v>0</v>
      </c>
      <c r="AS6" s="106" t="n">
        <v>0</v>
      </c>
      <c r="AT6" s="106" t="n">
        <v>0</v>
      </c>
      <c r="AU6" s="88" t="n">
        <v>0</v>
      </c>
      <c r="AV6" s="106" t="n">
        <v>19</v>
      </c>
      <c r="AW6" s="88" t="n">
        <v>1440</v>
      </c>
      <c r="AX6" s="88" t="n">
        <v>0</v>
      </c>
      <c r="AZ6" s="107" t="n">
        <v>981</v>
      </c>
      <c r="BA6" s="107" t="n">
        <v>972</v>
      </c>
      <c r="BB6" s="107" t="n">
        <v>986</v>
      </c>
      <c r="BC6" s="107" t="n">
        <f aca="false">BA6-AZ6</f>
        <v>-9</v>
      </c>
      <c r="BD6" s="107" t="n">
        <f aca="false">AP6</f>
        <v>8666.92494714588</v>
      </c>
      <c r="BE6" s="232" t="n">
        <f aca="false">BB6/24</f>
        <v>41.0833333333333</v>
      </c>
      <c r="BF6" s="109" t="n">
        <v>0</v>
      </c>
      <c r="BG6" s="110" t="n">
        <v>0</v>
      </c>
      <c r="BH6" s="111" t="n">
        <v>28.7</v>
      </c>
      <c r="BI6" s="112" t="n">
        <v>26.69</v>
      </c>
      <c r="BJ6" s="112" t="n">
        <v>21.75</v>
      </c>
      <c r="BK6" s="112" t="n">
        <v>23.02</v>
      </c>
      <c r="BL6" s="112" t="n">
        <v>982.92</v>
      </c>
      <c r="BM6" s="111" t="n">
        <v>50.09</v>
      </c>
      <c r="BN6" s="113" t="n">
        <v>0.9334</v>
      </c>
      <c r="BO6" s="108" t="n">
        <v>96.12</v>
      </c>
      <c r="BP6" s="108" t="n">
        <v>86.82</v>
      </c>
      <c r="BQ6" s="114" t="n">
        <f aca="false">BP6-BO6</f>
        <v>-9.30000000000001</v>
      </c>
      <c r="BR6" s="107" t="n">
        <v>12782</v>
      </c>
      <c r="BS6" s="107" t="n">
        <v>12593</v>
      </c>
      <c r="BT6" s="116" t="n">
        <f aca="false">BS6-BR6</f>
        <v>-189</v>
      </c>
      <c r="BU6" s="107" t="n">
        <f aca="false">BF6+BG6</f>
        <v>0</v>
      </c>
      <c r="BV6" s="123" t="n">
        <v>0</v>
      </c>
      <c r="BW6" s="123" t="n">
        <v>0</v>
      </c>
      <c r="BX6" s="123" t="n">
        <v>24</v>
      </c>
      <c r="BY6" s="123" t="n">
        <v>11.16</v>
      </c>
    </row>
    <row r="7" customFormat="false" ht="15" hidden="false" customHeight="false" outlineLevel="0" collapsed="false">
      <c r="A7" s="226"/>
      <c r="B7" s="85" t="n">
        <v>42947</v>
      </c>
      <c r="C7" s="86" t="n">
        <v>95.5</v>
      </c>
      <c r="D7" s="214" t="n">
        <v>0.669</v>
      </c>
      <c r="E7" s="88" t="n">
        <v>104</v>
      </c>
      <c r="F7" s="88" t="n">
        <v>88</v>
      </c>
      <c r="G7" s="89" t="n">
        <v>24</v>
      </c>
      <c r="H7" s="89" t="n">
        <v>0</v>
      </c>
      <c r="I7" s="89" t="n">
        <v>24</v>
      </c>
      <c r="J7" s="89" t="n">
        <v>0</v>
      </c>
      <c r="K7" s="90" t="n">
        <v>0</v>
      </c>
      <c r="L7" s="90" t="n">
        <v>0</v>
      </c>
      <c r="M7" s="90" t="n">
        <v>0</v>
      </c>
      <c r="N7" s="90" t="n">
        <v>0</v>
      </c>
      <c r="O7" s="90" t="n">
        <v>11</v>
      </c>
      <c r="P7" s="90" t="n">
        <v>30</v>
      </c>
      <c r="Q7" s="90" t="n">
        <v>3445</v>
      </c>
      <c r="R7" s="91" t="n">
        <v>3078</v>
      </c>
      <c r="S7" s="91" t="n">
        <v>3078</v>
      </c>
      <c r="T7" s="92" t="n">
        <v>3008</v>
      </c>
      <c r="U7" s="92" t="n">
        <v>3117</v>
      </c>
      <c r="V7" s="89" t="n">
        <v>41</v>
      </c>
      <c r="W7" s="89" t="n">
        <v>0</v>
      </c>
      <c r="X7" s="89" t="n">
        <v>40</v>
      </c>
      <c r="Y7" s="89" t="n">
        <v>0</v>
      </c>
      <c r="Z7" s="89" t="n">
        <v>60</v>
      </c>
      <c r="AA7" s="88" t="n">
        <v>0</v>
      </c>
      <c r="AB7" s="93" t="n">
        <f aca="false">U7-T7+AX7</f>
        <v>109</v>
      </c>
      <c r="AC7" s="94" t="n">
        <f aca="false">T7-S7</f>
        <v>-70</v>
      </c>
      <c r="AD7" s="88" t="n">
        <v>139</v>
      </c>
      <c r="AE7" s="95" t="n">
        <f aca="false">IF(AD7&gt;0, U7/(AD7*24),"no data")</f>
        <v>0.934352517985611</v>
      </c>
      <c r="AF7" s="96" t="n">
        <f aca="false">IF(Q7&gt;0,Q7/24,"no data")</f>
        <v>143.541666666667</v>
      </c>
      <c r="AG7" s="95" t="n">
        <f aca="false">IF(T7&gt;0,(T7/Q7),"no data")</f>
        <v>0.873149492017416</v>
      </c>
      <c r="AH7" s="97" t="n">
        <f aca="false">(1440-((V7*W7)+(X7*Y7)+(Z7*AA7))/(V7+X7+Z7))/1440</f>
        <v>1</v>
      </c>
      <c r="AI7" s="98" t="n">
        <f aca="false">IF(T7&gt;0,(1440-((W7*V7+AR7*AS7)+(Y7*X7+AT7*AU7)+(Z7*AA7+AV7*AW7))/(V7+X7+Z7))/1440,"no data")</f>
        <v>0.929816784869976</v>
      </c>
      <c r="AJ7" s="110" t="n">
        <v>8.005</v>
      </c>
      <c r="AK7" s="101" t="n">
        <v>136.43</v>
      </c>
      <c r="AL7" s="101" t="n">
        <f aca="false">AJ7*AK7</f>
        <v>1092.12215</v>
      </c>
      <c r="AM7" s="110" t="n">
        <v>27.003</v>
      </c>
      <c r="AN7" s="88" t="n">
        <v>947</v>
      </c>
      <c r="AO7" s="103" t="n">
        <f aca="false">AM7*AN7</f>
        <v>25571.841</v>
      </c>
      <c r="AP7" s="104" t="n">
        <f aca="false">IF(T7&gt;0,((((AJ7*AK7)+(AM7*AN7))/(T7*1000))*1000000),"no data")</f>
        <v>8864.34945146277</v>
      </c>
      <c r="AQ7" s="101" t="n">
        <f aca="false">R7/24</f>
        <v>128.25</v>
      </c>
      <c r="AR7" s="88" t="n">
        <v>0</v>
      </c>
      <c r="AS7" s="106" t="n">
        <v>0</v>
      </c>
      <c r="AT7" s="106" t="n">
        <v>0</v>
      </c>
      <c r="AU7" s="88" t="n">
        <v>0</v>
      </c>
      <c r="AV7" s="106" t="n">
        <v>19</v>
      </c>
      <c r="AW7" s="88" t="n">
        <v>750</v>
      </c>
      <c r="AX7" s="88" t="n">
        <v>0</v>
      </c>
      <c r="AZ7" s="107" t="n">
        <v>973</v>
      </c>
      <c r="BA7" s="107" t="n">
        <v>968</v>
      </c>
      <c r="BB7" s="107" t="n">
        <v>1176</v>
      </c>
      <c r="BC7" s="107" t="n">
        <f aca="false">BA7-AZ7</f>
        <v>-5</v>
      </c>
      <c r="BD7" s="107" t="n">
        <f aca="false">AP7</f>
        <v>8864.34945146277</v>
      </c>
      <c r="BE7" s="232" t="n">
        <f aca="false">BB7/24</f>
        <v>49</v>
      </c>
      <c r="BF7" s="109" t="n">
        <v>1.08</v>
      </c>
      <c r="BG7" s="110" t="n">
        <v>1.08</v>
      </c>
      <c r="BH7" s="111" t="n">
        <v>28.57</v>
      </c>
      <c r="BI7" s="112" t="n">
        <v>26.62</v>
      </c>
      <c r="BJ7" s="112" t="n">
        <v>21.8</v>
      </c>
      <c r="BK7" s="112" t="n">
        <v>23.1</v>
      </c>
      <c r="BL7" s="112" t="n">
        <v>981.79</v>
      </c>
      <c r="BM7" s="111" t="n">
        <v>50.08</v>
      </c>
      <c r="BN7" s="113" t="n">
        <v>0.9338</v>
      </c>
      <c r="BO7" s="108" t="n">
        <v>96.23</v>
      </c>
      <c r="BP7" s="108" t="n">
        <v>86.84</v>
      </c>
      <c r="BQ7" s="114" t="n">
        <f aca="false">BP7-BO7</f>
        <v>-9.39</v>
      </c>
      <c r="BR7" s="107" t="n">
        <v>12845</v>
      </c>
      <c r="BS7" s="107" t="n">
        <v>12667</v>
      </c>
      <c r="BT7" s="116" t="n">
        <f aca="false">BS7-BR7</f>
        <v>-178</v>
      </c>
      <c r="BU7" s="107" t="n">
        <f aca="false">BF7+BG7</f>
        <v>2.16</v>
      </c>
      <c r="BV7" s="233" t="n">
        <v>11.77</v>
      </c>
      <c r="BW7" s="233" t="n">
        <v>11.68</v>
      </c>
      <c r="BX7" s="123" t="n">
        <v>24</v>
      </c>
      <c r="BY7" s="123" t="n">
        <v>7.5</v>
      </c>
    </row>
    <row r="8" customFormat="false" ht="15" hidden="false" customHeight="false" outlineLevel="0" collapsed="false">
      <c r="A8" s="226"/>
      <c r="B8" s="85" t="n">
        <v>42948</v>
      </c>
      <c r="C8" s="86" t="n">
        <v>94.26</v>
      </c>
      <c r="D8" s="214" t="n">
        <v>0.6572</v>
      </c>
      <c r="E8" s="88" t="n">
        <v>102</v>
      </c>
      <c r="F8" s="88" t="n">
        <v>89</v>
      </c>
      <c r="G8" s="89" t="n">
        <v>24</v>
      </c>
      <c r="H8" s="89" t="n">
        <v>0</v>
      </c>
      <c r="I8" s="89" t="n">
        <v>24</v>
      </c>
      <c r="J8" s="89" t="n">
        <v>0</v>
      </c>
      <c r="K8" s="90" t="n">
        <v>0</v>
      </c>
      <c r="L8" s="90" t="n">
        <v>0</v>
      </c>
      <c r="M8" s="90" t="n">
        <v>0</v>
      </c>
      <c r="N8" s="90" t="n">
        <v>0</v>
      </c>
      <c r="O8" s="90" t="n">
        <v>0</v>
      </c>
      <c r="P8" s="90" t="n">
        <v>0</v>
      </c>
      <c r="Q8" s="90" t="n">
        <v>3455</v>
      </c>
      <c r="R8" s="91" t="n">
        <v>2879</v>
      </c>
      <c r="S8" s="91" t="n">
        <v>2879</v>
      </c>
      <c r="T8" s="92" t="n">
        <v>2812</v>
      </c>
      <c r="U8" s="92" t="n">
        <v>2915</v>
      </c>
      <c r="V8" s="89" t="n">
        <v>40</v>
      </c>
      <c r="W8" s="89" t="n">
        <v>0</v>
      </c>
      <c r="X8" s="89" t="n">
        <v>41</v>
      </c>
      <c r="Y8" s="89" t="n">
        <v>0</v>
      </c>
      <c r="Z8" s="89" t="n">
        <v>60</v>
      </c>
      <c r="AA8" s="88" t="n">
        <v>0</v>
      </c>
      <c r="AB8" s="93" t="n">
        <f aca="false">U8-T8+AX8</f>
        <v>103</v>
      </c>
      <c r="AC8" s="94" t="n">
        <f aca="false">T8-S8</f>
        <v>-67</v>
      </c>
      <c r="AD8" s="88" t="n">
        <v>124</v>
      </c>
      <c r="AE8" s="95" t="n">
        <f aca="false">IF(AD8&gt;0, U8/(AD8*24),"no data")</f>
        <v>0.979502688172043</v>
      </c>
      <c r="AF8" s="96" t="n">
        <f aca="false">IF(Q8&gt;0,Q8/24,"no data")</f>
        <v>143.958333333333</v>
      </c>
      <c r="AG8" s="95" t="n">
        <f aca="false">IF(T8&gt;0,(T8/Q8),"no data")</f>
        <v>0.813892908827786</v>
      </c>
      <c r="AH8" s="97" t="n">
        <f aca="false">(1440-((V8*W8)+(X8*Y8)+(Z8*AA8))/(V8+X8+Z8))/1440</f>
        <v>1</v>
      </c>
      <c r="AI8" s="98" t="n">
        <f aca="false">IF(T8&gt;0,(1440-((W8*V8+AR8*AS8)+(Y8*X8+AT8*AU8)+(Z8*AA8+AV8*AW8))/(V8+X8+Z8))/1440,"no data")</f>
        <v>0.865248226950355</v>
      </c>
      <c r="AJ8" s="251" t="n">
        <v>7.966</v>
      </c>
      <c r="AK8" s="251" t="n">
        <v>137.48</v>
      </c>
      <c r="AL8" s="101" t="n">
        <f aca="false">AJ8*AK8</f>
        <v>1095.16568</v>
      </c>
      <c r="AM8" s="251" t="n">
        <v>24.683</v>
      </c>
      <c r="AN8" s="88" t="n">
        <v>944</v>
      </c>
      <c r="AO8" s="103" t="n">
        <f aca="false">AM8*AN8</f>
        <v>23300.752</v>
      </c>
      <c r="AP8" s="104" t="n">
        <f aca="false">IF(T8&gt;0,((((AJ8*AK8)+(AM8*AN8))/(T8*1000))*1000000),"no data")</f>
        <v>8675.64640113798</v>
      </c>
      <c r="AQ8" s="101" t="n">
        <f aca="false">R8/24</f>
        <v>119.958333333333</v>
      </c>
      <c r="AR8" s="88" t="n">
        <v>0</v>
      </c>
      <c r="AS8" s="106" t="n">
        <v>0</v>
      </c>
      <c r="AT8" s="106" t="n">
        <v>0</v>
      </c>
      <c r="AU8" s="88" t="n">
        <v>0</v>
      </c>
      <c r="AV8" s="106" t="n">
        <v>19</v>
      </c>
      <c r="AW8" s="88" t="n">
        <v>1440</v>
      </c>
      <c r="AX8" s="88" t="n">
        <v>0</v>
      </c>
      <c r="AZ8" s="107" t="n">
        <v>954</v>
      </c>
      <c r="BA8" s="107" t="n">
        <v>975</v>
      </c>
      <c r="BB8" s="107" t="n">
        <v>986</v>
      </c>
      <c r="BC8" s="107" t="n">
        <f aca="false">BA8-AZ8</f>
        <v>21</v>
      </c>
      <c r="BD8" s="107" t="n">
        <f aca="false">AP8</f>
        <v>8675.64640113798</v>
      </c>
      <c r="BE8" s="232" t="n">
        <f aca="false">BB8/24</f>
        <v>41.0833333333333</v>
      </c>
      <c r="BF8" s="109" t="n">
        <v>0</v>
      </c>
      <c r="BG8" s="110" t="n">
        <v>0</v>
      </c>
      <c r="BH8" s="111" t="n">
        <v>25.92</v>
      </c>
      <c r="BI8" s="112" t="n">
        <v>26.21</v>
      </c>
      <c r="BJ8" s="112" t="n">
        <v>21.81</v>
      </c>
      <c r="BK8" s="112" t="n">
        <v>23.31</v>
      </c>
      <c r="BL8" s="112" t="n">
        <v>982.42</v>
      </c>
      <c r="BM8" s="111" t="n">
        <v>50.06</v>
      </c>
      <c r="BN8" s="113" t="n">
        <v>0.9337</v>
      </c>
      <c r="BO8" s="108" t="n">
        <v>93.8</v>
      </c>
      <c r="BP8" s="108" t="n">
        <v>86.79</v>
      </c>
      <c r="BQ8" s="111"/>
      <c r="BR8" s="107" t="n">
        <v>12924</v>
      </c>
      <c r="BS8" s="107" t="n">
        <v>12593</v>
      </c>
      <c r="BT8" s="116" t="n">
        <f aca="false">BS8-BR8</f>
        <v>-331</v>
      </c>
      <c r="BU8" s="107" t="n">
        <f aca="false">BF8+BG8</f>
        <v>0</v>
      </c>
      <c r="BV8" s="233" t="n">
        <v>0</v>
      </c>
      <c r="BW8" s="233" t="n">
        <v>0</v>
      </c>
      <c r="BX8" s="108" t="n">
        <v>18.43</v>
      </c>
      <c r="BY8" s="108" t="n">
        <v>2.76</v>
      </c>
    </row>
    <row r="9" customFormat="false" ht="15" hidden="false" customHeight="false" outlineLevel="0" collapsed="false">
      <c r="A9" s="226"/>
      <c r="B9" s="85" t="n">
        <v>42949</v>
      </c>
      <c r="C9" s="86" t="n">
        <v>92.89</v>
      </c>
      <c r="D9" s="214" t="n">
        <v>0.6679</v>
      </c>
      <c r="E9" s="88" t="n">
        <v>99</v>
      </c>
      <c r="F9" s="88" t="n">
        <v>88</v>
      </c>
      <c r="G9" s="89" t="n">
        <v>24</v>
      </c>
      <c r="H9" s="89" t="n">
        <v>0</v>
      </c>
      <c r="I9" s="89" t="n">
        <v>24</v>
      </c>
      <c r="J9" s="89" t="n">
        <v>0</v>
      </c>
      <c r="K9" s="90" t="n">
        <v>0</v>
      </c>
      <c r="L9" s="90" t="n">
        <v>0</v>
      </c>
      <c r="M9" s="90" t="n">
        <v>0</v>
      </c>
      <c r="N9" s="90" t="n">
        <v>0</v>
      </c>
      <c r="O9" s="90" t="n">
        <v>0</v>
      </c>
      <c r="P9" s="90" t="n">
        <v>0</v>
      </c>
      <c r="Q9" s="90" t="n">
        <v>3472</v>
      </c>
      <c r="R9" s="91" t="n">
        <v>2929</v>
      </c>
      <c r="S9" s="91" t="n">
        <v>2929</v>
      </c>
      <c r="T9" s="92" t="n">
        <v>2861</v>
      </c>
      <c r="U9" s="92" t="n">
        <v>2962</v>
      </c>
      <c r="V9" s="89" t="n">
        <v>41</v>
      </c>
      <c r="W9" s="89" t="n">
        <v>0</v>
      </c>
      <c r="X9" s="89" t="n">
        <v>41</v>
      </c>
      <c r="Y9" s="89" t="n">
        <v>0</v>
      </c>
      <c r="Z9" s="89" t="n">
        <v>60</v>
      </c>
      <c r="AA9" s="88" t="n">
        <v>0</v>
      </c>
      <c r="AB9" s="93" t="n">
        <f aca="false">U9-T9+AX9</f>
        <v>101</v>
      </c>
      <c r="AC9" s="94" t="n">
        <f aca="false">T9-S9</f>
        <v>-68</v>
      </c>
      <c r="AD9" s="88" t="n">
        <v>126</v>
      </c>
      <c r="AE9" s="95" t="n">
        <f aca="false">IF(AD9&gt;0, U9/(AD9*24),"no data")</f>
        <v>0.979497354497354</v>
      </c>
      <c r="AF9" s="96" t="n">
        <f aca="false">IF(Q9&gt;0,Q9/24,"no data")</f>
        <v>144.666666666667</v>
      </c>
      <c r="AG9" s="95" t="n">
        <f aca="false">IF(T9&gt;0,(T9/Q9),"no data")</f>
        <v>0.824020737327189</v>
      </c>
      <c r="AH9" s="97" t="n">
        <f aca="false">(1440-((V9*W9)+(X9*Y9)+(Z9*AA9))/(V9+X9+Z9))/1440</f>
        <v>1</v>
      </c>
      <c r="AI9" s="98" t="n">
        <f aca="false">IF(T9&gt;0,(1440-((W9*V9+AR9*AS9)+(Y9*X9+AT9*AU9)+(Z9*AA9+AV9*AW9))/(V9+X9+Z9))/1440,"no data")</f>
        <v>0.866197183098592</v>
      </c>
      <c r="AJ9" s="251" t="n">
        <v>8.11</v>
      </c>
      <c r="AK9" s="251" t="n">
        <v>140.51</v>
      </c>
      <c r="AL9" s="101" t="n">
        <f aca="false">AJ9*AK9</f>
        <v>1139.5361</v>
      </c>
      <c r="AM9" s="251" t="n">
        <v>25.179</v>
      </c>
      <c r="AN9" s="88" t="n">
        <v>944</v>
      </c>
      <c r="AO9" s="103" t="n">
        <f aca="false">AM9*AN9</f>
        <v>23768.976</v>
      </c>
      <c r="AP9" s="104" t="n">
        <f aca="false">IF(T9&gt;0,((((AJ9*AK9)+(AM9*AN9))/(T9*1000))*1000000),"no data")</f>
        <v>8706.22583012933</v>
      </c>
      <c r="AQ9" s="101" t="n">
        <f aca="false">R9/24</f>
        <v>122.041666666667</v>
      </c>
      <c r="AR9" s="88" t="n">
        <v>0</v>
      </c>
      <c r="AS9" s="106" t="n">
        <v>0</v>
      </c>
      <c r="AT9" s="106" t="n">
        <v>0</v>
      </c>
      <c r="AU9" s="88" t="n">
        <v>0</v>
      </c>
      <c r="AV9" s="106" t="n">
        <v>19</v>
      </c>
      <c r="AW9" s="88" t="n">
        <v>1440</v>
      </c>
      <c r="AX9" s="88" t="n">
        <v>0</v>
      </c>
      <c r="AZ9" s="107" t="n">
        <v>990</v>
      </c>
      <c r="BA9" s="107" t="n">
        <v>979</v>
      </c>
      <c r="BB9" s="107" t="n">
        <v>993</v>
      </c>
      <c r="BC9" s="107" t="n">
        <f aca="false">BA9-AZ9</f>
        <v>-11</v>
      </c>
      <c r="BD9" s="107" t="n">
        <f aca="false">AP9</f>
        <v>8706.22583012933</v>
      </c>
      <c r="BE9" s="232" t="n">
        <f aca="false">BB9/24</f>
        <v>41.375</v>
      </c>
      <c r="BF9" s="109" t="n">
        <v>0</v>
      </c>
      <c r="BG9" s="110" t="n">
        <v>0</v>
      </c>
      <c r="BH9" s="111" t="n">
        <v>24</v>
      </c>
      <c r="BI9" s="112" t="n">
        <v>26.78</v>
      </c>
      <c r="BJ9" s="112" t="n">
        <v>21.83</v>
      </c>
      <c r="BK9" s="112" t="n">
        <v>23.39</v>
      </c>
      <c r="BL9" s="112" t="n">
        <v>981.7</v>
      </c>
      <c r="BM9" s="111" t="n">
        <v>50.1</v>
      </c>
      <c r="BN9" s="113" t="n">
        <v>0.9327</v>
      </c>
      <c r="BO9" s="108" t="n">
        <v>95.88</v>
      </c>
      <c r="BP9" s="108" t="n">
        <v>86.8</v>
      </c>
      <c r="BQ9" s="111"/>
      <c r="BR9" s="107" t="n">
        <v>12717</v>
      </c>
      <c r="BS9" s="107" t="n">
        <v>12546</v>
      </c>
      <c r="BT9" s="116" t="n">
        <f aca="false">BS9-BR9</f>
        <v>-171</v>
      </c>
      <c r="BU9" s="107" t="n">
        <f aca="false">BF9+BG9</f>
        <v>0</v>
      </c>
      <c r="BV9" s="233" t="n">
        <v>0</v>
      </c>
      <c r="BW9" s="233" t="n">
        <v>0</v>
      </c>
      <c r="BX9" s="108" t="n">
        <v>24</v>
      </c>
      <c r="BY9" s="108" t="n">
        <v>8.96</v>
      </c>
    </row>
    <row r="10" customFormat="false" ht="15" hidden="false" customHeight="false" outlineLevel="0" collapsed="false">
      <c r="A10" s="226"/>
      <c r="B10" s="85" t="n">
        <v>42950</v>
      </c>
      <c r="C10" s="86" t="n">
        <v>93</v>
      </c>
      <c r="D10" s="214" t="n">
        <v>0.67</v>
      </c>
      <c r="E10" s="88" t="n">
        <v>101</v>
      </c>
      <c r="F10" s="88" t="n">
        <v>87</v>
      </c>
      <c r="G10" s="89" t="n">
        <v>24</v>
      </c>
      <c r="H10" s="89" t="n">
        <v>0</v>
      </c>
      <c r="I10" s="89" t="n">
        <v>24</v>
      </c>
      <c r="J10" s="89" t="n">
        <v>0</v>
      </c>
      <c r="K10" s="90" t="n">
        <v>0</v>
      </c>
      <c r="L10" s="90" t="n">
        <v>0</v>
      </c>
      <c r="M10" s="90" t="n">
        <v>0</v>
      </c>
      <c r="N10" s="90" t="n">
        <v>0</v>
      </c>
      <c r="O10" s="90" t="n">
        <v>0</v>
      </c>
      <c r="P10" s="90" t="n">
        <v>0</v>
      </c>
      <c r="Q10" s="90" t="n">
        <v>3464</v>
      </c>
      <c r="R10" s="91" t="n">
        <v>2922</v>
      </c>
      <c r="S10" s="91" t="n">
        <v>2922</v>
      </c>
      <c r="T10" s="92" t="n">
        <v>2854</v>
      </c>
      <c r="U10" s="92" t="n">
        <v>2956</v>
      </c>
      <c r="V10" s="89" t="n">
        <v>41</v>
      </c>
      <c r="W10" s="89" t="n">
        <v>0</v>
      </c>
      <c r="X10" s="89" t="n">
        <v>40</v>
      </c>
      <c r="Y10" s="89" t="n">
        <v>0</v>
      </c>
      <c r="Z10" s="89" t="n">
        <v>60</v>
      </c>
      <c r="AA10" s="88" t="n">
        <v>0</v>
      </c>
      <c r="AB10" s="93" t="n">
        <f aca="false">U10-T10+AX10</f>
        <v>102</v>
      </c>
      <c r="AC10" s="94" t="n">
        <f aca="false">T10-S10</f>
        <v>-68</v>
      </c>
      <c r="AD10" s="88" t="n">
        <v>126</v>
      </c>
      <c r="AE10" s="95" t="n">
        <f aca="false">IF(AD10&gt;0, U10/(AD10*24),"no data")</f>
        <v>0.977513227513228</v>
      </c>
      <c r="AF10" s="96" t="n">
        <f aca="false">IF(Q10&gt;0,Q10/24,"no data")</f>
        <v>144.333333333333</v>
      </c>
      <c r="AG10" s="95" t="n">
        <f aca="false">IF(T10&gt;0,(T10/Q10),"no data")</f>
        <v>0.823903002309469</v>
      </c>
      <c r="AH10" s="97" t="n">
        <f aca="false">(1440-((V10*W10)+(X10*Y10)+(Z10*AA10))/(V10+X10+Z10))/1440</f>
        <v>1</v>
      </c>
      <c r="AI10" s="98" t="n">
        <f aca="false">IF(T10&gt;0,(1440-((W10*V10+AR10*AS10)+(Y10*X10+AT10*AU10)+(Z10*AA10+AV10*AW10))/(V10+X10+Z10))/1440,"no data")</f>
        <v>0.865248226950355</v>
      </c>
      <c r="AJ10" s="251" t="n">
        <v>8.091</v>
      </c>
      <c r="AK10" s="251" t="n">
        <v>139.38</v>
      </c>
      <c r="AL10" s="101" t="n">
        <f aca="false">AJ10*AK10</f>
        <v>1127.72358</v>
      </c>
      <c r="AM10" s="251" t="n">
        <v>25.045</v>
      </c>
      <c r="AN10" s="88" t="n">
        <v>943</v>
      </c>
      <c r="AO10" s="103" t="n">
        <f aca="false">AM10*AN10</f>
        <v>23617.435</v>
      </c>
      <c r="AP10" s="104" t="n">
        <f aca="false">IF(T10&gt;0,((((AJ10*AK10)+(AM10*AN10))/(T10*1000))*1000000),"no data")</f>
        <v>8670.34288016819</v>
      </c>
      <c r="AQ10" s="101" t="n">
        <f aca="false">R10/24</f>
        <v>121.75</v>
      </c>
      <c r="AR10" s="88" t="n">
        <v>0</v>
      </c>
      <c r="AS10" s="106" t="n">
        <v>0</v>
      </c>
      <c r="AT10" s="106" t="n">
        <v>0</v>
      </c>
      <c r="AU10" s="88" t="n">
        <v>0</v>
      </c>
      <c r="AV10" s="106" t="n">
        <v>19</v>
      </c>
      <c r="AW10" s="88" t="n">
        <v>1440</v>
      </c>
      <c r="AX10" s="88" t="n">
        <v>0</v>
      </c>
      <c r="AZ10" s="107" t="n">
        <v>988</v>
      </c>
      <c r="BA10" s="107" t="n">
        <v>977</v>
      </c>
      <c r="BB10" s="107" t="n">
        <v>991</v>
      </c>
      <c r="BC10" s="107" t="n">
        <f aca="false">BA10-AZ10</f>
        <v>-11</v>
      </c>
      <c r="BD10" s="107" t="n">
        <f aca="false">AP10</f>
        <v>8670.34288016819</v>
      </c>
      <c r="BE10" s="232" t="n">
        <f aca="false">BB10/24</f>
        <v>41.2916666666667</v>
      </c>
      <c r="BF10" s="109" t="n">
        <v>0</v>
      </c>
      <c r="BG10" s="110" t="n">
        <v>0</v>
      </c>
      <c r="BH10" s="111" t="n">
        <v>24</v>
      </c>
      <c r="BI10" s="112" t="n">
        <v>26.75</v>
      </c>
      <c r="BJ10" s="112" t="n">
        <v>21.78</v>
      </c>
      <c r="BK10" s="112" t="n">
        <v>23.3</v>
      </c>
      <c r="BL10" s="112" t="n">
        <v>979.6</v>
      </c>
      <c r="BM10" s="111" t="n">
        <v>50.07</v>
      </c>
      <c r="BN10" s="113" t="n">
        <v>0.9329</v>
      </c>
      <c r="BO10" s="108" t="n">
        <v>95.86</v>
      </c>
      <c r="BP10" s="108" t="n">
        <v>86.72</v>
      </c>
      <c r="BQ10" s="111"/>
      <c r="BR10" s="107" t="n">
        <v>12725</v>
      </c>
      <c r="BS10" s="107" t="n">
        <v>12561</v>
      </c>
      <c r="BT10" s="116" t="n">
        <f aca="false">BS10-BR10</f>
        <v>-164</v>
      </c>
      <c r="BU10" s="107" t="n">
        <f aca="false">BF10+BG10</f>
        <v>0</v>
      </c>
      <c r="BV10" s="233" t="n">
        <v>0</v>
      </c>
      <c r="BW10" s="233" t="n">
        <v>0</v>
      </c>
      <c r="BX10" s="108" t="n">
        <v>24</v>
      </c>
      <c r="BY10" s="108" t="n">
        <v>8.9</v>
      </c>
    </row>
    <row r="11" customFormat="false" ht="15" hidden="false" customHeight="false" outlineLevel="0" collapsed="false">
      <c r="A11" s="226"/>
      <c r="B11" s="85" t="n">
        <v>42951</v>
      </c>
      <c r="C11" s="86" t="n">
        <v>93.5</v>
      </c>
      <c r="D11" s="214" t="n">
        <v>0.67</v>
      </c>
      <c r="E11" s="88" t="n">
        <v>101</v>
      </c>
      <c r="F11" s="88" t="n">
        <v>87</v>
      </c>
      <c r="G11" s="89" t="n">
        <v>24</v>
      </c>
      <c r="H11" s="89" t="n">
        <v>0</v>
      </c>
      <c r="I11" s="89" t="n">
        <v>24</v>
      </c>
      <c r="J11" s="89" t="n">
        <v>0</v>
      </c>
      <c r="K11" s="90" t="n">
        <v>0</v>
      </c>
      <c r="L11" s="90" t="n">
        <v>0</v>
      </c>
      <c r="M11" s="90" t="n">
        <v>0</v>
      </c>
      <c r="N11" s="90" t="n">
        <v>0</v>
      </c>
      <c r="O11" s="90" t="n">
        <v>0</v>
      </c>
      <c r="P11" s="90" t="n">
        <v>0</v>
      </c>
      <c r="Q11" s="90" t="n">
        <v>3459</v>
      </c>
      <c r="R11" s="91" t="n">
        <v>2916</v>
      </c>
      <c r="S11" s="91" t="n">
        <v>2916</v>
      </c>
      <c r="T11" s="92" t="n">
        <v>2848</v>
      </c>
      <c r="U11" s="92" t="n">
        <v>2948</v>
      </c>
      <c r="V11" s="89" t="n">
        <v>41</v>
      </c>
      <c r="W11" s="89" t="n">
        <v>0</v>
      </c>
      <c r="X11" s="89" t="n">
        <v>40</v>
      </c>
      <c r="Y11" s="89" t="n">
        <v>0</v>
      </c>
      <c r="Z11" s="89" t="n">
        <v>60</v>
      </c>
      <c r="AA11" s="88" t="n">
        <v>0</v>
      </c>
      <c r="AB11" s="93" t="n">
        <f aca="false">U11-T11+AX11</f>
        <v>100</v>
      </c>
      <c r="AC11" s="94" t="n">
        <f aca="false">T11-S11</f>
        <v>-68</v>
      </c>
      <c r="AD11" s="88" t="n">
        <v>125</v>
      </c>
      <c r="AE11" s="95" t="n">
        <f aca="false">IF(AD11&gt;0, U11/(AD11*24),"no data")</f>
        <v>0.982666666666667</v>
      </c>
      <c r="AF11" s="96" t="n">
        <f aca="false">IF(Q11&gt;0,Q11/24,"no data")</f>
        <v>144.125</v>
      </c>
      <c r="AG11" s="95" t="n">
        <f aca="false">IF(T11&gt;0,(T11/Q11),"no data")</f>
        <v>0.823359352413993</v>
      </c>
      <c r="AH11" s="97" t="n">
        <f aca="false">(1440-((V11*W11)+(X11*Y11)+(Z11*AA11))/(V11+X11+Z11))/1440</f>
        <v>1</v>
      </c>
      <c r="AI11" s="98" t="n">
        <f aca="false">IF(T11&gt;0,(1440-((W11*V11+AR11*AS11)+(Y11*X11+AT11*AU11)+(Z11*AA11+AV11*AW11))/(V11+X11+Z11))/1440,"no data")</f>
        <v>0.865248226950355</v>
      </c>
      <c r="AJ11" s="251" t="n">
        <v>8.07</v>
      </c>
      <c r="AK11" s="251" t="n">
        <v>134.71</v>
      </c>
      <c r="AL11" s="101" t="n">
        <f aca="false">AJ11*AK11</f>
        <v>1087.1097</v>
      </c>
      <c r="AM11" s="251" t="n">
        <v>25.032</v>
      </c>
      <c r="AN11" s="88" t="n">
        <v>945</v>
      </c>
      <c r="AO11" s="103" t="n">
        <f aca="false">AM11*AN11</f>
        <v>23655.24</v>
      </c>
      <c r="AP11" s="104" t="n">
        <f aca="false">IF(T11&gt;0,((((AJ11*AK11)+(AM11*AN11))/(T11*1000))*1000000),"no data")</f>
        <v>8687.62278792135</v>
      </c>
      <c r="AQ11" s="101" t="n">
        <f aca="false">R11/24</f>
        <v>121.5</v>
      </c>
      <c r="AR11" s="88" t="n">
        <v>0</v>
      </c>
      <c r="AS11" s="106" t="n">
        <v>0</v>
      </c>
      <c r="AT11" s="106" t="n">
        <v>0</v>
      </c>
      <c r="AU11" s="88" t="n">
        <v>0</v>
      </c>
      <c r="AV11" s="106" t="n">
        <v>19</v>
      </c>
      <c r="AW11" s="88" t="n">
        <v>1440</v>
      </c>
      <c r="AX11" s="88" t="n">
        <v>0</v>
      </c>
      <c r="AZ11" s="107" t="n">
        <v>985</v>
      </c>
      <c r="BA11" s="107" t="n">
        <v>973</v>
      </c>
      <c r="BB11" s="107" t="n">
        <v>990</v>
      </c>
      <c r="BC11" s="107" t="n">
        <f aca="false">BA11-AZ11</f>
        <v>-12</v>
      </c>
      <c r="BD11" s="107" t="n">
        <f aca="false">AP11</f>
        <v>8687.62278792135</v>
      </c>
      <c r="BE11" s="232" t="n">
        <f aca="false">BB11/24</f>
        <v>41.25</v>
      </c>
      <c r="BF11" s="109" t="n">
        <v>0</v>
      </c>
      <c r="BG11" s="110" t="n">
        <v>0</v>
      </c>
      <c r="BH11" s="111" t="n">
        <v>24</v>
      </c>
      <c r="BI11" s="112" t="n">
        <v>26.7</v>
      </c>
      <c r="BJ11" s="112" t="n">
        <v>21.74</v>
      </c>
      <c r="BK11" s="112" t="n">
        <v>23.4</v>
      </c>
      <c r="BL11" s="112" t="n">
        <v>978.3</v>
      </c>
      <c r="BM11" s="111" t="n">
        <v>50.08</v>
      </c>
      <c r="BN11" s="113" t="n">
        <v>0.9343</v>
      </c>
      <c r="BO11" s="108" t="n">
        <v>95.85</v>
      </c>
      <c r="BP11" s="108" t="n">
        <v>86.71</v>
      </c>
      <c r="BQ11" s="111"/>
      <c r="BR11" s="107" t="n">
        <v>12729</v>
      </c>
      <c r="BS11" s="107" t="n">
        <v>12572</v>
      </c>
      <c r="BT11" s="116" t="n">
        <f aca="false">BS11-BR11</f>
        <v>-157</v>
      </c>
      <c r="BU11" s="107" t="n">
        <f aca="false">BF11+BG11</f>
        <v>0</v>
      </c>
      <c r="BV11" s="233" t="n">
        <v>0</v>
      </c>
      <c r="BW11" s="233" t="n">
        <v>0</v>
      </c>
      <c r="BX11" s="108" t="n">
        <v>24</v>
      </c>
      <c r="BY11" s="108" t="n">
        <v>4.7</v>
      </c>
    </row>
    <row r="12" customFormat="false" ht="15" hidden="false" customHeight="false" outlineLevel="0" collapsed="false">
      <c r="A12" s="226"/>
      <c r="B12" s="85" t="n">
        <v>42952</v>
      </c>
      <c r="C12" s="86" t="n">
        <v>94</v>
      </c>
      <c r="D12" s="214" t="n">
        <v>0.66</v>
      </c>
      <c r="E12" s="88" t="n">
        <v>102</v>
      </c>
      <c r="F12" s="88" t="n">
        <v>87</v>
      </c>
      <c r="G12" s="89" t="n">
        <v>24</v>
      </c>
      <c r="H12" s="89" t="n">
        <v>0</v>
      </c>
      <c r="I12" s="89" t="n">
        <v>24</v>
      </c>
      <c r="J12" s="89" t="n">
        <v>0</v>
      </c>
      <c r="K12" s="90" t="n">
        <v>0</v>
      </c>
      <c r="L12" s="90" t="n">
        <v>0</v>
      </c>
      <c r="M12" s="90" t="n">
        <v>0</v>
      </c>
      <c r="N12" s="90" t="n">
        <v>0</v>
      </c>
      <c r="O12" s="90" t="n">
        <v>0</v>
      </c>
      <c r="P12" s="90" t="n">
        <v>0</v>
      </c>
      <c r="Q12" s="90" t="n">
        <v>3459</v>
      </c>
      <c r="R12" s="91" t="n">
        <v>2926</v>
      </c>
      <c r="S12" s="91" t="n">
        <v>2926</v>
      </c>
      <c r="T12" s="92" t="n">
        <v>2856</v>
      </c>
      <c r="U12" s="92" t="n">
        <v>2958</v>
      </c>
      <c r="V12" s="89" t="n">
        <v>41</v>
      </c>
      <c r="W12" s="89" t="n">
        <v>0</v>
      </c>
      <c r="X12" s="89" t="n">
        <v>41</v>
      </c>
      <c r="Y12" s="89" t="n">
        <v>0</v>
      </c>
      <c r="Z12" s="89" t="n">
        <v>60</v>
      </c>
      <c r="AA12" s="88" t="n">
        <v>0</v>
      </c>
      <c r="AB12" s="93" t="n">
        <f aca="false">U12-T12+AX12</f>
        <v>102</v>
      </c>
      <c r="AC12" s="94" t="n">
        <f aca="false">T12-S12</f>
        <v>-70</v>
      </c>
      <c r="AD12" s="88" t="n">
        <v>125</v>
      </c>
      <c r="AE12" s="95" t="n">
        <f aca="false">IF(AD12&gt;0, U12/(AD12*24),"no data")</f>
        <v>0.986</v>
      </c>
      <c r="AF12" s="96" t="n">
        <f aca="false">IF(Q12&gt;0,Q12/24,"no data")</f>
        <v>144.125</v>
      </c>
      <c r="AG12" s="95" t="n">
        <f aca="false">IF(T12&gt;0,(T12/Q12),"no data")</f>
        <v>0.825672159583695</v>
      </c>
      <c r="AH12" s="97" t="n">
        <f aca="false">(1440-((V12*W12)+(X12*Y12)+(Z12*AA12))/(V12+X12+Z12))/1440</f>
        <v>1</v>
      </c>
      <c r="AI12" s="98" t="n">
        <f aca="false">IF(T12&gt;0,(1440-((W12*V12+AR12*AS12)+(Y12*X12+AT12*AU12)+(Z12*AA12+AV12*AW12))/(V12+X12+Z12))/1440,"no data")</f>
        <v>0.866197183098592</v>
      </c>
      <c r="AJ12" s="251" t="n">
        <v>8.1</v>
      </c>
      <c r="AK12" s="251" t="n">
        <v>138.74</v>
      </c>
      <c r="AL12" s="101" t="n">
        <f aca="false">AJ12*AK12</f>
        <v>1123.794</v>
      </c>
      <c r="AM12" s="251" t="n">
        <v>25.024</v>
      </c>
      <c r="AN12" s="88" t="n">
        <v>946</v>
      </c>
      <c r="AO12" s="103" t="n">
        <f aca="false">AM12*AN12</f>
        <v>23672.704</v>
      </c>
      <c r="AP12" s="104" t="n">
        <f aca="false">IF(T12&gt;0,((((AJ12*AK12)+(AM12*AN12))/(T12*1000))*1000000),"no data")</f>
        <v>8682.24719887955</v>
      </c>
      <c r="AQ12" s="101" t="n">
        <f aca="false">R12/24</f>
        <v>121.916666666667</v>
      </c>
      <c r="AR12" s="88" t="n">
        <v>0</v>
      </c>
      <c r="AS12" s="106" t="n">
        <v>0</v>
      </c>
      <c r="AT12" s="106" t="n">
        <v>0</v>
      </c>
      <c r="AU12" s="88" t="n">
        <v>0</v>
      </c>
      <c r="AV12" s="106" t="n">
        <v>19</v>
      </c>
      <c r="AW12" s="88" t="n">
        <v>1440</v>
      </c>
      <c r="AX12" s="88" t="n">
        <v>0</v>
      </c>
      <c r="AZ12" s="107" t="n">
        <v>987</v>
      </c>
      <c r="BA12" s="107" t="n">
        <v>979</v>
      </c>
      <c r="BB12" s="107" t="n">
        <v>992</v>
      </c>
      <c r="BC12" s="107" t="n">
        <f aca="false">BA12-AZ12</f>
        <v>-8</v>
      </c>
      <c r="BD12" s="107" t="n">
        <f aca="false">AP12</f>
        <v>8682.24719887955</v>
      </c>
      <c r="BE12" s="232" t="n">
        <f aca="false">BB12/24</f>
        <v>41.3333333333333</v>
      </c>
      <c r="BF12" s="109" t="n">
        <v>0</v>
      </c>
      <c r="BG12" s="110" t="n">
        <v>0</v>
      </c>
      <c r="BH12" s="111" t="n">
        <v>24</v>
      </c>
      <c r="BI12" s="112" t="n">
        <v>26.8</v>
      </c>
      <c r="BJ12" s="112" t="n">
        <v>21.8</v>
      </c>
      <c r="BK12" s="112" t="n">
        <v>23.4</v>
      </c>
      <c r="BL12" s="112" t="n">
        <v>980.4</v>
      </c>
      <c r="BM12" s="111" t="n">
        <v>50.13</v>
      </c>
      <c r="BN12" s="113" t="n">
        <v>0.933</v>
      </c>
      <c r="BO12" s="108" t="n">
        <v>95.7</v>
      </c>
      <c r="BP12" s="108" t="n">
        <v>86.7</v>
      </c>
      <c r="BQ12" s="111"/>
      <c r="BR12" s="107" t="n">
        <v>12731</v>
      </c>
      <c r="BS12" s="107" t="n">
        <v>12570</v>
      </c>
      <c r="BT12" s="116" t="n">
        <f aca="false">BS12-BR12</f>
        <v>-161</v>
      </c>
      <c r="BU12" s="107" t="n">
        <f aca="false">BF12+BG12</f>
        <v>0</v>
      </c>
      <c r="BV12" s="233" t="n">
        <v>0</v>
      </c>
      <c r="BW12" s="233" t="n">
        <v>0</v>
      </c>
      <c r="BX12" s="108" t="n">
        <v>24</v>
      </c>
      <c r="BY12" s="108" t="n">
        <v>5.8</v>
      </c>
    </row>
    <row r="13" customFormat="false" ht="12.75" hidden="false" customHeight="true" outlineLevel="0" collapsed="false">
      <c r="A13" s="252" t="s">
        <v>118</v>
      </c>
      <c r="B13" s="124" t="n">
        <v>42953</v>
      </c>
      <c r="C13" s="125" t="n">
        <v>95</v>
      </c>
      <c r="D13" s="126" t="n">
        <v>0.641</v>
      </c>
      <c r="E13" s="127" t="n">
        <v>103</v>
      </c>
      <c r="F13" s="127" t="n">
        <v>87</v>
      </c>
      <c r="G13" s="128" t="n">
        <v>24</v>
      </c>
      <c r="H13" s="128" t="n">
        <v>0</v>
      </c>
      <c r="I13" s="128" t="n">
        <v>24</v>
      </c>
      <c r="J13" s="128" t="n">
        <v>0</v>
      </c>
      <c r="K13" s="129" t="n">
        <v>0</v>
      </c>
      <c r="L13" s="129" t="n">
        <v>0</v>
      </c>
      <c r="M13" s="129" t="n">
        <v>0</v>
      </c>
      <c r="N13" s="129" t="n">
        <v>0</v>
      </c>
      <c r="O13" s="129" t="n">
        <v>0</v>
      </c>
      <c r="P13" s="129" t="n">
        <v>0</v>
      </c>
      <c r="Q13" s="130" t="n">
        <v>3450</v>
      </c>
      <c r="R13" s="131" t="n">
        <v>2922</v>
      </c>
      <c r="S13" s="131" t="n">
        <v>2922</v>
      </c>
      <c r="T13" s="132" t="n">
        <v>2858</v>
      </c>
      <c r="U13" s="132" t="n">
        <v>2957</v>
      </c>
      <c r="V13" s="127" t="n">
        <v>41</v>
      </c>
      <c r="W13" s="127" t="n">
        <v>0</v>
      </c>
      <c r="X13" s="127" t="n">
        <v>41</v>
      </c>
      <c r="Y13" s="127" t="n">
        <v>0</v>
      </c>
      <c r="Z13" s="127" t="n">
        <v>60</v>
      </c>
      <c r="AA13" s="127" t="n">
        <v>0</v>
      </c>
      <c r="AB13" s="133" t="n">
        <f aca="false">U13-T13+AX13</f>
        <v>99</v>
      </c>
      <c r="AC13" s="134" t="n">
        <f aca="false">T13-S13</f>
        <v>-64</v>
      </c>
      <c r="AD13" s="127" t="n">
        <v>126</v>
      </c>
      <c r="AE13" s="135" t="n">
        <f aca="false">IF(AD13&gt;0, U13/(AD13*24),"no data")</f>
        <v>0.977843915343915</v>
      </c>
      <c r="AF13" s="136" t="n">
        <f aca="false">IF(Q13&gt;0,Q13/24,"no data")</f>
        <v>143.75</v>
      </c>
      <c r="AG13" s="135" t="n">
        <f aca="false">IF(T13&gt;0,(T13/Q13),"no data")</f>
        <v>0.828405797101449</v>
      </c>
      <c r="AH13" s="137" t="n">
        <f aca="false">(1440-((V13*W13)+(X13*Y13)+(Z13*AA13))/(V13+X13+Z13))/1440</f>
        <v>1</v>
      </c>
      <c r="AI13" s="138" t="n">
        <f aca="false">IF(T13&gt;0,(1440-((W13*V13+AR13*AS13)+(Y13*X13+AT13*AU13)+(Z13*AA13+AV13*AW13))/(V13+X13+Z13))/1440,"no data")</f>
        <v>0.866197183098592</v>
      </c>
      <c r="AJ13" s="253" t="n">
        <v>8.12</v>
      </c>
      <c r="AK13" s="253" t="n">
        <v>138.1</v>
      </c>
      <c r="AL13" s="154" t="n">
        <f aca="false">AJ13*AK13</f>
        <v>1121.372</v>
      </c>
      <c r="AM13" s="253" t="n">
        <v>25.079</v>
      </c>
      <c r="AN13" s="127" t="n">
        <v>945</v>
      </c>
      <c r="AO13" s="140" t="n">
        <f aca="false">AM13*AN13</f>
        <v>23699.655</v>
      </c>
      <c r="AP13" s="141" t="n">
        <f aca="false">IF(T13&gt;0,((((AJ13*AK13)+(AM13*AN13))/(T13*1000))*1000000),"no data")</f>
        <v>8684.75402379286</v>
      </c>
      <c r="AQ13" s="229" t="n">
        <f aca="false">R13/24</f>
        <v>121.75</v>
      </c>
      <c r="AR13" s="143" t="n">
        <v>0</v>
      </c>
      <c r="AS13" s="127" t="n">
        <v>0</v>
      </c>
      <c r="AT13" s="144" t="n">
        <v>0</v>
      </c>
      <c r="AU13" s="144" t="n">
        <v>0</v>
      </c>
      <c r="AV13" s="127" t="n">
        <v>19</v>
      </c>
      <c r="AW13" s="144" t="n">
        <v>1440</v>
      </c>
      <c r="AX13" s="127" t="n">
        <v>0</v>
      </c>
      <c r="AZ13" s="127" t="n">
        <v>987</v>
      </c>
      <c r="BA13" s="127" t="n">
        <v>978</v>
      </c>
      <c r="BB13" s="127" t="n">
        <v>992</v>
      </c>
      <c r="BC13" s="145" t="n">
        <f aca="false">BA13-AZ13</f>
        <v>-9</v>
      </c>
      <c r="BD13" s="146" t="n">
        <f aca="false">AP13</f>
        <v>8684.75402379286</v>
      </c>
      <c r="BE13" s="147" t="n">
        <f aca="false">BB13/24</f>
        <v>41.3333333333333</v>
      </c>
      <c r="BF13" s="148" t="n">
        <v>0</v>
      </c>
      <c r="BG13" s="149" t="n">
        <v>0</v>
      </c>
      <c r="BH13" s="147" t="n">
        <v>24</v>
      </c>
      <c r="BI13" s="145" t="n">
        <v>26.8</v>
      </c>
      <c r="BJ13" s="145" t="n">
        <v>21.9</v>
      </c>
      <c r="BK13" s="145" t="n">
        <v>23.3</v>
      </c>
      <c r="BL13" s="145" t="n">
        <v>982.63</v>
      </c>
      <c r="BM13" s="147" t="n">
        <v>50.09</v>
      </c>
      <c r="BN13" s="150" t="n">
        <v>0.9336</v>
      </c>
      <c r="BO13" s="147" t="n">
        <v>95.6</v>
      </c>
      <c r="BP13" s="147" t="n">
        <v>86.6</v>
      </c>
      <c r="BQ13" s="176"/>
      <c r="BR13" s="145" t="n">
        <v>12762</v>
      </c>
      <c r="BS13" s="145" t="n">
        <v>12607</v>
      </c>
      <c r="BT13" s="116" t="n">
        <f aca="false">BS13-BR13</f>
        <v>-155</v>
      </c>
      <c r="BU13" s="145" t="n">
        <f aca="false">BF13+BG13</f>
        <v>0</v>
      </c>
      <c r="BV13" s="147" t="n">
        <v>0</v>
      </c>
      <c r="BW13" s="147" t="n">
        <v>0</v>
      </c>
      <c r="BX13" s="147" t="n">
        <v>24</v>
      </c>
      <c r="BY13" s="147" t="n">
        <v>10.85</v>
      </c>
    </row>
    <row r="14" customFormat="false" ht="15" hidden="false" customHeight="false" outlineLevel="0" collapsed="false">
      <c r="A14" s="252"/>
      <c r="B14" s="124" t="n">
        <v>42954</v>
      </c>
      <c r="C14" s="125" t="n">
        <v>95.2</v>
      </c>
      <c r="D14" s="126" t="n">
        <v>0.631</v>
      </c>
      <c r="E14" s="127" t="n">
        <v>103</v>
      </c>
      <c r="F14" s="127" t="n">
        <v>88</v>
      </c>
      <c r="G14" s="128" t="n">
        <v>24</v>
      </c>
      <c r="H14" s="128" t="n">
        <v>0</v>
      </c>
      <c r="I14" s="128" t="n">
        <v>24</v>
      </c>
      <c r="J14" s="128" t="n">
        <v>0</v>
      </c>
      <c r="K14" s="129" t="n">
        <v>0</v>
      </c>
      <c r="L14" s="129" t="n">
        <v>0</v>
      </c>
      <c r="M14" s="129" t="n">
        <v>0</v>
      </c>
      <c r="N14" s="129" t="n">
        <v>0</v>
      </c>
      <c r="O14" s="129" t="n">
        <v>0</v>
      </c>
      <c r="P14" s="129" t="n">
        <v>0</v>
      </c>
      <c r="Q14" s="130" t="n">
        <v>3448</v>
      </c>
      <c r="R14" s="131" t="n">
        <v>2924</v>
      </c>
      <c r="S14" s="131" t="n">
        <v>2924</v>
      </c>
      <c r="T14" s="132" t="n">
        <v>2856</v>
      </c>
      <c r="U14" s="132" t="n">
        <v>2958</v>
      </c>
      <c r="V14" s="127" t="n">
        <v>41</v>
      </c>
      <c r="W14" s="127" t="n">
        <v>0</v>
      </c>
      <c r="X14" s="127" t="n">
        <v>41</v>
      </c>
      <c r="Y14" s="127" t="n">
        <v>0</v>
      </c>
      <c r="Z14" s="127" t="n">
        <v>60</v>
      </c>
      <c r="AA14" s="127" t="n">
        <v>0</v>
      </c>
      <c r="AB14" s="133" t="n">
        <f aca="false">U14-T14+AX14</f>
        <v>102</v>
      </c>
      <c r="AC14" s="134" t="n">
        <f aca="false">T14-S14</f>
        <v>-68</v>
      </c>
      <c r="AD14" s="127" t="n">
        <v>125</v>
      </c>
      <c r="AE14" s="135" t="n">
        <f aca="false">IF(AD14&gt;0, U14/(AD14*24),"no data")</f>
        <v>0.986</v>
      </c>
      <c r="AF14" s="136" t="n">
        <f aca="false">IF(Q14&gt;0,Q14/24,"no data")</f>
        <v>143.666666666667</v>
      </c>
      <c r="AG14" s="135" t="n">
        <f aca="false">IF(T14&gt;0,(T14/Q14),"no data")</f>
        <v>0.82830626450116</v>
      </c>
      <c r="AH14" s="137" t="n">
        <f aca="false">(1440-((V14*W14)+(X14*Y14)+(Z14*AA14))/(V14+X14+Z14))/1440</f>
        <v>1</v>
      </c>
      <c r="AI14" s="138" t="n">
        <f aca="false">IF(T14&gt;0,(1440-((W14*V14+AR14*AS14)+(Y14*X14+AT14*AU14)+(Z14*AA14+AV14*AW14))/(V14+X14+Z14))/1440,"no data")</f>
        <v>0.866197183098592</v>
      </c>
      <c r="AJ14" s="253" t="n">
        <v>8.09</v>
      </c>
      <c r="AK14" s="253" t="n">
        <v>137.09</v>
      </c>
      <c r="AL14" s="154" t="n">
        <f aca="false">AJ14*AK14</f>
        <v>1109.0581</v>
      </c>
      <c r="AM14" s="253" t="n">
        <v>25.041</v>
      </c>
      <c r="AN14" s="127" t="n">
        <v>945</v>
      </c>
      <c r="AO14" s="140" t="n">
        <f aca="false">AM14*AN14</f>
        <v>23663.745</v>
      </c>
      <c r="AP14" s="141" t="n">
        <f aca="false">IF(T14&gt;0,((((AJ14*AK14)+(AM14*AN14))/(T14*1000))*1000000),"no data")</f>
        <v>8673.95066526611</v>
      </c>
      <c r="AQ14" s="229" t="n">
        <f aca="false">R14/24</f>
        <v>121.833333333333</v>
      </c>
      <c r="AR14" s="143" t="n">
        <v>0</v>
      </c>
      <c r="AS14" s="127" t="n">
        <v>0</v>
      </c>
      <c r="AT14" s="144" t="n">
        <v>0</v>
      </c>
      <c r="AU14" s="144" t="n">
        <v>0</v>
      </c>
      <c r="AV14" s="127" t="n">
        <v>19</v>
      </c>
      <c r="AW14" s="144" t="n">
        <v>1440</v>
      </c>
      <c r="AX14" s="127" t="n">
        <v>0</v>
      </c>
      <c r="AZ14" s="127" t="n">
        <v>987</v>
      </c>
      <c r="BA14" s="127" t="n">
        <v>977</v>
      </c>
      <c r="BB14" s="127" t="n">
        <v>994</v>
      </c>
      <c r="BC14" s="145" t="n">
        <f aca="false">BA14-AZ14</f>
        <v>-10</v>
      </c>
      <c r="BD14" s="146" t="n">
        <f aca="false">AP14</f>
        <v>8673.95066526611</v>
      </c>
      <c r="BE14" s="147" t="n">
        <f aca="false">BB14/24</f>
        <v>41.4166666666667</v>
      </c>
      <c r="BF14" s="148" t="n">
        <v>0</v>
      </c>
      <c r="BG14" s="149" t="n">
        <v>0</v>
      </c>
      <c r="BH14" s="147" t="n">
        <v>24</v>
      </c>
      <c r="BI14" s="145" t="n">
        <v>26.8</v>
      </c>
      <c r="BJ14" s="145" t="n">
        <v>21.9</v>
      </c>
      <c r="BK14" s="145" t="n">
        <v>23.3</v>
      </c>
      <c r="BL14" s="145" t="n">
        <v>983.7</v>
      </c>
      <c r="BM14" s="145" t="n">
        <v>50.09</v>
      </c>
      <c r="BN14" s="150" t="n">
        <v>0.9337</v>
      </c>
      <c r="BO14" s="147" t="n">
        <v>95.5</v>
      </c>
      <c r="BP14" s="147" t="n">
        <v>86.6</v>
      </c>
      <c r="BQ14" s="176"/>
      <c r="BR14" s="145" t="n">
        <v>12756</v>
      </c>
      <c r="BS14" s="145" t="n">
        <v>12592</v>
      </c>
      <c r="BT14" s="116" t="n">
        <f aca="false">BS14-BR14</f>
        <v>-164</v>
      </c>
      <c r="BU14" s="145" t="n">
        <f aca="false">BF14+BG14</f>
        <v>0</v>
      </c>
      <c r="BV14" s="147" t="n">
        <v>0</v>
      </c>
      <c r="BW14" s="147" t="n">
        <v>0</v>
      </c>
      <c r="BX14" s="147" t="n">
        <v>24</v>
      </c>
      <c r="BY14" s="147" t="n">
        <v>10.34</v>
      </c>
    </row>
    <row r="15" customFormat="false" ht="15" hidden="false" customHeight="false" outlineLevel="0" collapsed="false">
      <c r="A15" s="252"/>
      <c r="B15" s="124" t="n">
        <v>42955</v>
      </c>
      <c r="C15" s="125" t="n">
        <v>95.2</v>
      </c>
      <c r="D15" s="126" t="n">
        <v>0.613</v>
      </c>
      <c r="E15" s="127" t="n">
        <v>104</v>
      </c>
      <c r="F15" s="127" t="n">
        <v>88</v>
      </c>
      <c r="G15" s="128" t="n">
        <v>24</v>
      </c>
      <c r="H15" s="128" t="n">
        <v>0</v>
      </c>
      <c r="I15" s="128" t="n">
        <v>24</v>
      </c>
      <c r="J15" s="128" t="n">
        <v>0</v>
      </c>
      <c r="K15" s="129" t="n">
        <v>0</v>
      </c>
      <c r="L15" s="129" t="n">
        <v>0</v>
      </c>
      <c r="M15" s="129" t="n">
        <v>0</v>
      </c>
      <c r="N15" s="129" t="n">
        <v>0</v>
      </c>
      <c r="O15" s="129" t="n">
        <v>0</v>
      </c>
      <c r="P15" s="129" t="n">
        <v>0</v>
      </c>
      <c r="Q15" s="130" t="n">
        <v>3447</v>
      </c>
      <c r="R15" s="131" t="n">
        <v>2926</v>
      </c>
      <c r="S15" s="131" t="n">
        <v>2926</v>
      </c>
      <c r="T15" s="132" t="n">
        <v>2861</v>
      </c>
      <c r="U15" s="132" t="n">
        <v>2961</v>
      </c>
      <c r="V15" s="127" t="n">
        <v>41</v>
      </c>
      <c r="W15" s="127" t="n">
        <v>0</v>
      </c>
      <c r="X15" s="127" t="n">
        <v>41</v>
      </c>
      <c r="Y15" s="127" t="n">
        <v>0</v>
      </c>
      <c r="Z15" s="127" t="n">
        <v>60</v>
      </c>
      <c r="AA15" s="127" t="n">
        <v>0</v>
      </c>
      <c r="AB15" s="133" t="n">
        <f aca="false">U15-T15+AX15</f>
        <v>100</v>
      </c>
      <c r="AC15" s="134" t="n">
        <f aca="false">T15-S15</f>
        <v>-65</v>
      </c>
      <c r="AD15" s="127" t="n">
        <v>125</v>
      </c>
      <c r="AE15" s="135" t="n">
        <f aca="false">IF(AD15&gt;0, U15/(AD15*24),"no data")</f>
        <v>0.987</v>
      </c>
      <c r="AF15" s="136" t="n">
        <f aca="false">IF(Q15&gt;0,Q15/24,"no data")</f>
        <v>143.625</v>
      </c>
      <c r="AG15" s="135" t="n">
        <f aca="false">IF(T15&gt;0,(T15/Q15),"no data")</f>
        <v>0.829997098926603</v>
      </c>
      <c r="AH15" s="137" t="n">
        <f aca="false">(1440-((V15*W15)+(X15*Y15)+(Z15*AA15))/(V15+X15+Z15))/1440</f>
        <v>1</v>
      </c>
      <c r="AI15" s="138" t="n">
        <f aca="false">IF(T15&gt;0,(1440-((W15*V15+AR15*AS15)+(Y15*X15+AT15*AU15)+(Z15*AA15+AV15*AW15))/(V15+X15+Z15))/1440,"no data")</f>
        <v>0.866197183098592</v>
      </c>
      <c r="AJ15" s="253" t="n">
        <v>8.08</v>
      </c>
      <c r="AK15" s="253" t="n">
        <v>136.08</v>
      </c>
      <c r="AL15" s="154" t="n">
        <f aca="false">AJ15*AK15</f>
        <v>1099.5264</v>
      </c>
      <c r="AM15" s="253" t="n">
        <v>25.161</v>
      </c>
      <c r="AN15" s="127" t="n">
        <v>944</v>
      </c>
      <c r="AO15" s="140" t="n">
        <f aca="false">AM15*AN15</f>
        <v>23751.984</v>
      </c>
      <c r="AP15" s="141" t="n">
        <f aca="false">IF(T15&gt;0,((((AJ15*AK15)+(AM15*AN15))/(T15*1000))*1000000),"no data")</f>
        <v>8686.30213212163</v>
      </c>
      <c r="AQ15" s="146" t="n">
        <f aca="false">R15/24</f>
        <v>121.916666666667</v>
      </c>
      <c r="AR15" s="152" t="n">
        <v>0</v>
      </c>
      <c r="AS15" s="127" t="n">
        <v>0</v>
      </c>
      <c r="AT15" s="144" t="n">
        <v>0</v>
      </c>
      <c r="AU15" s="144" t="n">
        <v>0</v>
      </c>
      <c r="AV15" s="127" t="n">
        <v>19</v>
      </c>
      <c r="AW15" s="144" t="n">
        <v>1440</v>
      </c>
      <c r="AX15" s="127" t="n">
        <v>0</v>
      </c>
      <c r="AZ15" s="127" t="n">
        <v>987</v>
      </c>
      <c r="BA15" s="127" t="n">
        <v>979</v>
      </c>
      <c r="BB15" s="127" t="n">
        <v>995</v>
      </c>
      <c r="BC15" s="145" t="n">
        <f aca="false">BA15-AZ15</f>
        <v>-8</v>
      </c>
      <c r="BD15" s="146" t="n">
        <f aca="false">AP15</f>
        <v>8686.30213212163</v>
      </c>
      <c r="BE15" s="147" t="n">
        <f aca="false">BB15/24</f>
        <v>41.4583333333333</v>
      </c>
      <c r="BF15" s="148" t="n">
        <v>0</v>
      </c>
      <c r="BG15" s="149" t="n">
        <v>0</v>
      </c>
      <c r="BH15" s="147" t="n">
        <v>24</v>
      </c>
      <c r="BI15" s="145" t="n">
        <v>26.8</v>
      </c>
      <c r="BJ15" s="145" t="n">
        <v>21.9</v>
      </c>
      <c r="BK15" s="145" t="n">
        <v>23.3</v>
      </c>
      <c r="BL15" s="145" t="n">
        <v>983.3</v>
      </c>
      <c r="BM15" s="145" t="n">
        <v>50.08</v>
      </c>
      <c r="BN15" s="150" t="n">
        <v>0.9339</v>
      </c>
      <c r="BO15" s="147" t="n">
        <v>95.3</v>
      </c>
      <c r="BP15" s="147" t="n">
        <v>86.6</v>
      </c>
      <c r="BQ15" s="176"/>
      <c r="BR15" s="145" t="n">
        <v>12744</v>
      </c>
      <c r="BS15" s="145" t="n">
        <v>12594</v>
      </c>
      <c r="BT15" s="116" t="n">
        <f aca="false">BS15-BR15</f>
        <v>-150</v>
      </c>
      <c r="BU15" s="145" t="n">
        <f aca="false">BF15+BG15</f>
        <v>0</v>
      </c>
      <c r="BV15" s="147" t="n">
        <v>0</v>
      </c>
      <c r="BW15" s="147" t="n">
        <v>0</v>
      </c>
      <c r="BX15" s="147" t="n">
        <v>24</v>
      </c>
      <c r="BY15" s="147" t="n">
        <v>10.76</v>
      </c>
    </row>
    <row r="16" customFormat="false" ht="15" hidden="false" customHeight="false" outlineLevel="0" collapsed="false">
      <c r="A16" s="252"/>
      <c r="B16" s="124" t="n">
        <v>42956</v>
      </c>
      <c r="C16" s="125" t="n">
        <v>94.5</v>
      </c>
      <c r="D16" s="126" t="n">
        <v>0.627</v>
      </c>
      <c r="E16" s="153" t="n">
        <v>102</v>
      </c>
      <c r="F16" s="153" t="n">
        <v>87</v>
      </c>
      <c r="G16" s="128" t="n">
        <v>24</v>
      </c>
      <c r="H16" s="128" t="n">
        <v>0</v>
      </c>
      <c r="I16" s="128" t="n">
        <v>24</v>
      </c>
      <c r="J16" s="128" t="n">
        <v>0</v>
      </c>
      <c r="K16" s="129" t="n">
        <v>0</v>
      </c>
      <c r="L16" s="129" t="n">
        <v>0</v>
      </c>
      <c r="M16" s="129" t="n">
        <v>0</v>
      </c>
      <c r="N16" s="129" t="n">
        <v>0</v>
      </c>
      <c r="O16" s="129" t="n">
        <v>0</v>
      </c>
      <c r="P16" s="129" t="n">
        <v>0</v>
      </c>
      <c r="Q16" s="130" t="n">
        <v>3457</v>
      </c>
      <c r="R16" s="131" t="n">
        <v>2923</v>
      </c>
      <c r="S16" s="131" t="n">
        <v>2923</v>
      </c>
      <c r="T16" s="132" t="n">
        <v>2862</v>
      </c>
      <c r="U16" s="132" t="n">
        <v>2964</v>
      </c>
      <c r="V16" s="127" t="n">
        <v>41</v>
      </c>
      <c r="W16" s="153" t="n">
        <v>0</v>
      </c>
      <c r="X16" s="153" t="n">
        <v>41</v>
      </c>
      <c r="Y16" s="153" t="n">
        <v>0</v>
      </c>
      <c r="Z16" s="153" t="n">
        <v>60</v>
      </c>
      <c r="AA16" s="153" t="n">
        <v>0</v>
      </c>
      <c r="AB16" s="133" t="n">
        <f aca="false">U16-T16+AX16</f>
        <v>102</v>
      </c>
      <c r="AC16" s="134" t="n">
        <f aca="false">T16-S16</f>
        <v>-61</v>
      </c>
      <c r="AD16" s="127" t="n">
        <v>125</v>
      </c>
      <c r="AE16" s="135" t="n">
        <f aca="false">IF(AD16&gt;0, U16/(AD16*24),"no data")</f>
        <v>0.988</v>
      </c>
      <c r="AF16" s="136" t="n">
        <f aca="false">IF(Q16&gt;0,Q16/24,"no data")</f>
        <v>144.041666666667</v>
      </c>
      <c r="AG16" s="135" t="n">
        <f aca="false">IF(T16&gt;0,(T16/Q16),"no data")</f>
        <v>0.827885449811976</v>
      </c>
      <c r="AH16" s="137" t="n">
        <f aca="false">(1440-((V16*W16)+(X16*Y16)+(Z16*AA16))/(V16+X16+Z16))/1440</f>
        <v>1</v>
      </c>
      <c r="AI16" s="138" t="n">
        <f aca="false">IF(T16&gt;0,(1440-((W16*V16+AR16*AS16)+(Y16*X16+AT16*AU16)+(Z16*AA16+AV16*AW16))/(V16+X16+Z16))/1440,"no data")</f>
        <v>0.866197183098592</v>
      </c>
      <c r="AJ16" s="253" t="n">
        <v>8.09</v>
      </c>
      <c r="AK16" s="253" t="n">
        <v>137.75</v>
      </c>
      <c r="AL16" s="154" t="n">
        <f aca="false">AJ16*AK16</f>
        <v>1114.3975</v>
      </c>
      <c r="AM16" s="253" t="n">
        <v>25.143</v>
      </c>
      <c r="AN16" s="127" t="n">
        <v>944</v>
      </c>
      <c r="AO16" s="140" t="n">
        <f aca="false">AM16*AN16</f>
        <v>23734.992</v>
      </c>
      <c r="AP16" s="141" t="n">
        <f aca="false">IF(T16&gt;0,((((AJ16*AK16)+(AM16*AN16))/(T16*1000))*1000000),"no data")</f>
        <v>8682.52603074773</v>
      </c>
      <c r="AQ16" s="154" t="n">
        <f aca="false">R16/24</f>
        <v>121.791666666667</v>
      </c>
      <c r="AR16" s="127" t="n">
        <v>0</v>
      </c>
      <c r="AS16" s="144" t="n">
        <v>0</v>
      </c>
      <c r="AT16" s="144" t="n">
        <v>0</v>
      </c>
      <c r="AU16" s="127" t="n">
        <v>0</v>
      </c>
      <c r="AV16" s="144" t="n">
        <v>19</v>
      </c>
      <c r="AW16" s="127" t="n">
        <v>1440</v>
      </c>
      <c r="AX16" s="127" t="n">
        <v>0</v>
      </c>
      <c r="AZ16" s="145" t="n">
        <v>991</v>
      </c>
      <c r="BA16" s="145" t="n">
        <v>980</v>
      </c>
      <c r="BB16" s="155" t="n">
        <v>993</v>
      </c>
      <c r="BC16" s="145" t="n">
        <f aca="false">BA16-AZ16</f>
        <v>-11</v>
      </c>
      <c r="BD16" s="147" t="n">
        <f aca="false">AP16</f>
        <v>8682.52603074773</v>
      </c>
      <c r="BE16" s="147" t="n">
        <f aca="false">BB16/24</f>
        <v>41.375</v>
      </c>
      <c r="BF16" s="148" t="n">
        <v>0</v>
      </c>
      <c r="BG16" s="149" t="n">
        <v>0</v>
      </c>
      <c r="BH16" s="147" t="n">
        <v>24</v>
      </c>
      <c r="BI16" s="145" t="n">
        <v>26.81</v>
      </c>
      <c r="BJ16" s="145" t="n">
        <v>21.88</v>
      </c>
      <c r="BK16" s="145" t="n">
        <v>23.39</v>
      </c>
      <c r="BL16" s="145" t="n">
        <v>981.92</v>
      </c>
      <c r="BM16" s="145" t="n">
        <v>50.08</v>
      </c>
      <c r="BN16" s="150" t="n">
        <v>0.9337</v>
      </c>
      <c r="BO16" s="147" t="n">
        <v>95.6</v>
      </c>
      <c r="BP16" s="147" t="n">
        <v>86.6</v>
      </c>
      <c r="BQ16" s="176"/>
      <c r="BR16" s="145" t="n">
        <v>12735</v>
      </c>
      <c r="BS16" s="145" t="n">
        <v>12589</v>
      </c>
      <c r="BT16" s="116" t="n">
        <f aca="false">BS16-BR16</f>
        <v>-146</v>
      </c>
      <c r="BU16" s="145" t="n">
        <f aca="false">BF16+BG16</f>
        <v>0</v>
      </c>
      <c r="BV16" s="147" t="n">
        <v>0</v>
      </c>
      <c r="BW16" s="147" t="n">
        <v>0</v>
      </c>
      <c r="BX16" s="147" t="n">
        <v>24</v>
      </c>
      <c r="BY16" s="147" t="n">
        <v>8.33</v>
      </c>
    </row>
    <row r="17" customFormat="false" ht="15" hidden="false" customHeight="false" outlineLevel="0" collapsed="false">
      <c r="A17" s="252"/>
      <c r="B17" s="124" t="n">
        <v>42957</v>
      </c>
      <c r="C17" s="125" t="n">
        <v>94.2</v>
      </c>
      <c r="D17" s="126" t="n">
        <v>0.635</v>
      </c>
      <c r="E17" s="127" t="n">
        <v>101</v>
      </c>
      <c r="F17" s="127" t="n">
        <v>88</v>
      </c>
      <c r="G17" s="127" t="n">
        <v>24</v>
      </c>
      <c r="H17" s="127" t="n">
        <v>0</v>
      </c>
      <c r="I17" s="127" t="n">
        <v>24</v>
      </c>
      <c r="J17" s="127" t="n">
        <v>0</v>
      </c>
      <c r="K17" s="129" t="n">
        <v>0</v>
      </c>
      <c r="L17" s="129" t="n">
        <v>0</v>
      </c>
      <c r="M17" s="129" t="n">
        <v>0</v>
      </c>
      <c r="N17" s="129" t="n">
        <v>0</v>
      </c>
      <c r="O17" s="129" t="n">
        <v>0</v>
      </c>
      <c r="P17" s="129" t="n">
        <v>0</v>
      </c>
      <c r="Q17" s="130" t="n">
        <v>3452</v>
      </c>
      <c r="R17" s="131" t="n">
        <v>2926</v>
      </c>
      <c r="S17" s="131" t="n">
        <v>2926</v>
      </c>
      <c r="T17" s="132" t="n">
        <v>2856</v>
      </c>
      <c r="U17" s="132" t="n">
        <v>2959</v>
      </c>
      <c r="V17" s="127" t="n">
        <v>41</v>
      </c>
      <c r="W17" s="127" t="n">
        <v>0</v>
      </c>
      <c r="X17" s="127" t="n">
        <v>41</v>
      </c>
      <c r="Y17" s="127" t="n">
        <v>0</v>
      </c>
      <c r="Z17" s="127" t="n">
        <v>60</v>
      </c>
      <c r="AA17" s="127" t="n">
        <v>0</v>
      </c>
      <c r="AB17" s="133" t="n">
        <f aca="false">U17-T17+AX17</f>
        <v>103</v>
      </c>
      <c r="AC17" s="134" t="n">
        <f aca="false">T17-S17</f>
        <v>-70</v>
      </c>
      <c r="AD17" s="127" t="n">
        <v>125</v>
      </c>
      <c r="AE17" s="135" t="n">
        <f aca="false">IF(AD17&gt;0, U17/(AD17*24),"no data")</f>
        <v>0.986333333333333</v>
      </c>
      <c r="AF17" s="136" t="n">
        <f aca="false">IF(Q17&gt;0,Q17/24,"no data")</f>
        <v>143.833333333333</v>
      </c>
      <c r="AG17" s="135" t="n">
        <f aca="false">IF(T17&gt;0,(T17/Q17),"no data")</f>
        <v>0.827346465816918</v>
      </c>
      <c r="AH17" s="137" t="n">
        <f aca="false">(1440-((V17*W17)+(X17*Y17)+(Z17*AA17))/(V17+X17+Z17))/1440</f>
        <v>1</v>
      </c>
      <c r="AI17" s="138" t="n">
        <f aca="false">IF(T17&gt;0,(1440-((W17*V17+AR17*AS17)+(Y17*X17+AT17*AU17)+(Z17*AA17+AV17*AW17))/(V17+X17+Z17))/1440,"no data")</f>
        <v>0.866197183098592</v>
      </c>
      <c r="AJ17" s="253" t="n">
        <v>8.07</v>
      </c>
      <c r="AK17" s="253" t="n">
        <v>137.23</v>
      </c>
      <c r="AL17" s="154" t="n">
        <f aca="false">AJ17*AK17</f>
        <v>1107.4461</v>
      </c>
      <c r="AM17" s="253" t="n">
        <v>25.031</v>
      </c>
      <c r="AN17" s="127" t="n">
        <v>945</v>
      </c>
      <c r="AO17" s="140" t="n">
        <f aca="false">AM17*AN17</f>
        <v>23654.295</v>
      </c>
      <c r="AP17" s="141" t="n">
        <f aca="false">IF(T17&gt;0,((((AJ17*AK17)+(AM17*AN17))/(T17*1000))*1000000),"no data")</f>
        <v>8670.07741596639</v>
      </c>
      <c r="AQ17" s="154" t="n">
        <f aca="false">R17/24</f>
        <v>121.916666666667</v>
      </c>
      <c r="AR17" s="127" t="n">
        <v>0</v>
      </c>
      <c r="AS17" s="127" t="n">
        <v>0</v>
      </c>
      <c r="AT17" s="127" t="n">
        <v>0</v>
      </c>
      <c r="AU17" s="127" t="n">
        <v>0</v>
      </c>
      <c r="AV17" s="127" t="n">
        <v>19</v>
      </c>
      <c r="AW17" s="127" t="n">
        <v>1440</v>
      </c>
      <c r="AX17" s="127" t="n">
        <v>0</v>
      </c>
      <c r="AZ17" s="145" t="n">
        <v>987</v>
      </c>
      <c r="BA17" s="145" t="n">
        <v>979</v>
      </c>
      <c r="BB17" s="145" t="n">
        <v>993</v>
      </c>
      <c r="BC17" s="145" t="n">
        <f aca="false">BA17-AZ17</f>
        <v>-8</v>
      </c>
      <c r="BD17" s="147" t="n">
        <f aca="false">AP17</f>
        <v>8670.07741596639</v>
      </c>
      <c r="BE17" s="147" t="n">
        <f aca="false">BB17/24</f>
        <v>41.375</v>
      </c>
      <c r="BF17" s="148" t="n">
        <v>0</v>
      </c>
      <c r="BG17" s="149" t="n">
        <v>0</v>
      </c>
      <c r="BH17" s="147" t="n">
        <v>24</v>
      </c>
      <c r="BI17" s="145" t="n">
        <v>26.72</v>
      </c>
      <c r="BJ17" s="145" t="n">
        <v>21.86</v>
      </c>
      <c r="BK17" s="145" t="n">
        <v>23.34</v>
      </c>
      <c r="BL17" s="145" t="n">
        <v>980.71</v>
      </c>
      <c r="BM17" s="145" t="n">
        <v>50.11</v>
      </c>
      <c r="BN17" s="150" t="n">
        <v>0.9339</v>
      </c>
      <c r="BO17" s="147" t="n">
        <v>95.49</v>
      </c>
      <c r="BP17" s="147" t="n">
        <v>86.63</v>
      </c>
      <c r="BQ17" s="176"/>
      <c r="BR17" s="145" t="n">
        <v>12721</v>
      </c>
      <c r="BS17" s="145" t="n">
        <v>12573</v>
      </c>
      <c r="BT17" s="116" t="n">
        <f aca="false">BS17-BR17</f>
        <v>-148</v>
      </c>
      <c r="BU17" s="145" t="n">
        <f aca="false">BF17+BG17</f>
        <v>0</v>
      </c>
      <c r="BV17" s="147" t="n">
        <v>0</v>
      </c>
      <c r="BW17" s="147" t="n">
        <v>0</v>
      </c>
      <c r="BX17" s="147" t="n">
        <v>24</v>
      </c>
      <c r="BY17" s="147" t="n">
        <v>5.86</v>
      </c>
    </row>
    <row r="18" customFormat="false" ht="15" hidden="false" customHeight="false" outlineLevel="0" collapsed="false">
      <c r="A18" s="252"/>
      <c r="B18" s="124" t="n">
        <v>42958</v>
      </c>
      <c r="C18" s="125" t="n">
        <v>92.2</v>
      </c>
      <c r="D18" s="126" t="n">
        <v>0.667</v>
      </c>
      <c r="E18" s="127" t="n">
        <v>99</v>
      </c>
      <c r="F18" s="127" t="n">
        <v>87</v>
      </c>
      <c r="G18" s="127" t="n">
        <v>24</v>
      </c>
      <c r="H18" s="127" t="n">
        <v>0</v>
      </c>
      <c r="I18" s="127" t="n">
        <v>24</v>
      </c>
      <c r="J18" s="127" t="n">
        <v>0</v>
      </c>
      <c r="K18" s="129" t="n">
        <v>0</v>
      </c>
      <c r="L18" s="129" t="n">
        <v>0</v>
      </c>
      <c r="M18" s="129" t="n">
        <v>0</v>
      </c>
      <c r="N18" s="129" t="n">
        <v>0</v>
      </c>
      <c r="O18" s="129" t="n">
        <v>0</v>
      </c>
      <c r="P18" s="129" t="n">
        <v>0</v>
      </c>
      <c r="Q18" s="130" t="n">
        <v>3469</v>
      </c>
      <c r="R18" s="131" t="n">
        <v>2924</v>
      </c>
      <c r="S18" s="131" t="n">
        <v>2924</v>
      </c>
      <c r="T18" s="132" t="n">
        <v>2857</v>
      </c>
      <c r="U18" s="132" t="n">
        <v>2959</v>
      </c>
      <c r="V18" s="127" t="n">
        <v>41</v>
      </c>
      <c r="W18" s="127" t="n">
        <v>0</v>
      </c>
      <c r="X18" s="127" t="n">
        <v>41</v>
      </c>
      <c r="Y18" s="127" t="n">
        <v>0</v>
      </c>
      <c r="Z18" s="127" t="n">
        <v>60</v>
      </c>
      <c r="AA18" s="127" t="n">
        <v>0</v>
      </c>
      <c r="AB18" s="133" t="n">
        <f aca="false">U18-T18+AX18</f>
        <v>102</v>
      </c>
      <c r="AC18" s="134" t="n">
        <f aca="false">T18-S18</f>
        <v>-67</v>
      </c>
      <c r="AD18" s="127" t="n">
        <v>125</v>
      </c>
      <c r="AE18" s="135" t="n">
        <f aca="false">IF(AD18&gt;0, U18/(AD18*24),"no data")</f>
        <v>0.986333333333333</v>
      </c>
      <c r="AF18" s="136" t="n">
        <f aca="false">IF(Q18&gt;0,Q18/24,"no data")</f>
        <v>144.541666666667</v>
      </c>
      <c r="AG18" s="135" t="n">
        <f aca="false">IF(T18&gt;0,(T18/Q18),"no data")</f>
        <v>0.823580282502162</v>
      </c>
      <c r="AH18" s="137" t="n">
        <f aca="false">(1440-((V18*W18)+(X18*Y18)+(Z18*AA18))/(V18+X18+Z18))/1440</f>
        <v>1</v>
      </c>
      <c r="AI18" s="138" t="n">
        <f aca="false">IF(T18&gt;0,(1440-((W18*V18+AR18*AS18)+(Y18*X18+AT18*AU18)+(Z18*AA18+AV18*AW18))/(V18+X18+Z18))/1440,"no data")</f>
        <v>0.866197183098592</v>
      </c>
      <c r="AJ18" s="253" t="n">
        <v>8.08</v>
      </c>
      <c r="AK18" s="253" t="n">
        <v>138.41</v>
      </c>
      <c r="AL18" s="154" t="n">
        <f aca="false">AJ18*AK18</f>
        <v>1118.3528</v>
      </c>
      <c r="AM18" s="253" t="n">
        <v>25.041</v>
      </c>
      <c r="AN18" s="127" t="n">
        <v>946</v>
      </c>
      <c r="AO18" s="140" t="n">
        <f aca="false">AM18*AN18</f>
        <v>23688.786</v>
      </c>
      <c r="AP18" s="141" t="n">
        <f aca="false">IF(T18&gt;0,((((AJ18*AK18)+(AM18*AN18))/(T18*1000))*1000000),"no data")</f>
        <v>8682.93272663633</v>
      </c>
      <c r="AQ18" s="154" t="n">
        <f aca="false">R18/24</f>
        <v>121.833333333333</v>
      </c>
      <c r="AR18" s="127" t="n">
        <v>0</v>
      </c>
      <c r="AS18" s="127" t="n">
        <v>0</v>
      </c>
      <c r="AT18" s="127" t="n">
        <v>0</v>
      </c>
      <c r="AU18" s="127" t="n">
        <v>0</v>
      </c>
      <c r="AV18" s="127" t="n">
        <v>19</v>
      </c>
      <c r="AW18" s="127" t="n">
        <v>1440</v>
      </c>
      <c r="AX18" s="127" t="n">
        <v>0</v>
      </c>
      <c r="AZ18" s="145" t="n">
        <v>988</v>
      </c>
      <c r="BA18" s="145" t="n">
        <v>980</v>
      </c>
      <c r="BB18" s="145" t="n">
        <v>991</v>
      </c>
      <c r="BC18" s="145" t="n">
        <f aca="false">BA18-AZ18</f>
        <v>-8</v>
      </c>
      <c r="BD18" s="147" t="n">
        <f aca="false">AP18</f>
        <v>8682.93272663633</v>
      </c>
      <c r="BE18" s="147" t="n">
        <f aca="false">BB18/24</f>
        <v>41.2916666666667</v>
      </c>
      <c r="BF18" s="148" t="n">
        <v>0</v>
      </c>
      <c r="BG18" s="149" t="n">
        <v>0</v>
      </c>
      <c r="BH18" s="147" t="n">
        <v>24</v>
      </c>
      <c r="BI18" s="145" t="n">
        <v>26.77</v>
      </c>
      <c r="BJ18" s="145" t="n">
        <v>21.97</v>
      </c>
      <c r="BK18" s="145" t="n">
        <v>23.31</v>
      </c>
      <c r="BL18" s="145" t="n">
        <v>980.1</v>
      </c>
      <c r="BM18" s="145" t="n">
        <v>50.16</v>
      </c>
      <c r="BN18" s="150" t="n">
        <v>0.9334</v>
      </c>
      <c r="BO18" s="147" t="n">
        <v>95.4</v>
      </c>
      <c r="BP18" s="147" t="n">
        <v>86.6</v>
      </c>
      <c r="BQ18" s="176"/>
      <c r="BR18" s="145" t="n">
        <v>12731</v>
      </c>
      <c r="BS18" s="145" t="n">
        <v>12595</v>
      </c>
      <c r="BT18" s="116" t="n">
        <f aca="false">BS18-BR18</f>
        <v>-136</v>
      </c>
      <c r="BU18" s="145" t="n">
        <f aca="false">BF18+BG18</f>
        <v>0</v>
      </c>
      <c r="BV18" s="147" t="n">
        <v>0</v>
      </c>
      <c r="BW18" s="147" t="n">
        <v>0</v>
      </c>
      <c r="BX18" s="147" t="n">
        <v>24</v>
      </c>
      <c r="BY18" s="147" t="n">
        <v>12.2</v>
      </c>
    </row>
    <row r="19" customFormat="false" ht="15" hidden="false" customHeight="false" outlineLevel="0" collapsed="false">
      <c r="A19" s="252"/>
      <c r="B19" s="124" t="n">
        <v>42959</v>
      </c>
      <c r="C19" s="125" t="n">
        <v>92.85</v>
      </c>
      <c r="D19" s="126" t="n">
        <v>0.6852</v>
      </c>
      <c r="E19" s="127" t="n">
        <v>99</v>
      </c>
      <c r="F19" s="127" t="n">
        <v>87</v>
      </c>
      <c r="G19" s="127" t="n">
        <v>24</v>
      </c>
      <c r="H19" s="127" t="n">
        <v>0</v>
      </c>
      <c r="I19" s="127" t="n">
        <v>24</v>
      </c>
      <c r="J19" s="127" t="n">
        <v>0</v>
      </c>
      <c r="K19" s="127" t="n">
        <v>0</v>
      </c>
      <c r="L19" s="127" t="n">
        <v>0</v>
      </c>
      <c r="M19" s="156" t="n">
        <v>0</v>
      </c>
      <c r="N19" s="156" t="n">
        <v>0</v>
      </c>
      <c r="O19" s="156" t="n">
        <v>0</v>
      </c>
      <c r="P19" s="156" t="n">
        <v>0</v>
      </c>
      <c r="Q19" s="130" t="n">
        <v>3468</v>
      </c>
      <c r="R19" s="131" t="n">
        <v>2922</v>
      </c>
      <c r="S19" s="131" t="n">
        <v>2922</v>
      </c>
      <c r="T19" s="132" t="n">
        <v>2855</v>
      </c>
      <c r="U19" s="132" t="n">
        <v>2956</v>
      </c>
      <c r="V19" s="127" t="n">
        <v>41</v>
      </c>
      <c r="W19" s="127" t="n">
        <v>0</v>
      </c>
      <c r="X19" s="127" t="n">
        <v>41</v>
      </c>
      <c r="Y19" s="127" t="n">
        <v>0</v>
      </c>
      <c r="Z19" s="127" t="n">
        <v>60</v>
      </c>
      <c r="AA19" s="127" t="n">
        <v>0</v>
      </c>
      <c r="AB19" s="133" t="n">
        <f aca="false">U19-T19+AX19</f>
        <v>101</v>
      </c>
      <c r="AC19" s="134" t="n">
        <f aca="false">T19-S19</f>
        <v>-67</v>
      </c>
      <c r="AD19" s="127" t="n">
        <v>125</v>
      </c>
      <c r="AE19" s="135" t="n">
        <f aca="false">IF(AD19&gt;0, U19/(AD19*24),"no data")</f>
        <v>0.985333333333333</v>
      </c>
      <c r="AF19" s="136" t="n">
        <f aca="false">IF(Q19&gt;0,Q19/24,"no data")</f>
        <v>144.5</v>
      </c>
      <c r="AG19" s="135" t="n">
        <f aca="false">IF(T19&gt;0,(T19/Q19),"no data")</f>
        <v>0.823241061130334</v>
      </c>
      <c r="AH19" s="137" t="n">
        <f aca="false">(1440-((V19*W19)+(X19*Y19)+(Z19*AA19))/(V19+X19+Z19))/1440</f>
        <v>1</v>
      </c>
      <c r="AI19" s="138" t="n">
        <f aca="false">IF(T19&gt;0,(1440-((W19*V19+AR19*AS19)+(Y19*X19+AT19*AU19)+(Z19*AA19+AV19*AW19))/(V19+X19+Z19))/1440,"no data")</f>
        <v>0.866197183098592</v>
      </c>
      <c r="AJ19" s="253" t="n">
        <v>8.075</v>
      </c>
      <c r="AK19" s="253" t="n">
        <v>140.27</v>
      </c>
      <c r="AL19" s="154" t="n">
        <f aca="false">AJ19*AK19</f>
        <v>1132.68025</v>
      </c>
      <c r="AM19" s="253" t="n">
        <v>24.998</v>
      </c>
      <c r="AN19" s="127" t="n">
        <v>946</v>
      </c>
      <c r="AO19" s="140" t="n">
        <f aca="false">AM19*AN19</f>
        <v>23648.108</v>
      </c>
      <c r="AP19" s="141" t="n">
        <f aca="false">IF(T19&gt;0,((((AJ19*AK19)+(AM19*AN19))/(T19*1000))*1000000),"no data")</f>
        <v>8679.7857267951</v>
      </c>
      <c r="AQ19" s="154" t="n">
        <f aca="false">R19/24</f>
        <v>121.75</v>
      </c>
      <c r="AR19" s="127" t="n">
        <v>0</v>
      </c>
      <c r="AS19" s="127" t="n">
        <v>0</v>
      </c>
      <c r="AT19" s="127" t="n">
        <v>0</v>
      </c>
      <c r="AU19" s="127" t="n">
        <v>0</v>
      </c>
      <c r="AV19" s="144" t="n">
        <v>19</v>
      </c>
      <c r="AW19" s="127" t="n">
        <v>1440</v>
      </c>
      <c r="AX19" s="127" t="n">
        <v>0</v>
      </c>
      <c r="AZ19" s="145" t="n">
        <v>987</v>
      </c>
      <c r="BA19" s="145" t="n">
        <v>978</v>
      </c>
      <c r="BB19" s="145" t="n">
        <v>991</v>
      </c>
      <c r="BC19" s="145" t="n">
        <f aca="false">BA19-AZ19</f>
        <v>-9</v>
      </c>
      <c r="BD19" s="147" t="n">
        <f aca="false">AP19</f>
        <v>8679.7857267951</v>
      </c>
      <c r="BE19" s="147" t="n">
        <f aca="false">BB19/24</f>
        <v>41.2916666666667</v>
      </c>
      <c r="BF19" s="148" t="n">
        <v>0</v>
      </c>
      <c r="BG19" s="149" t="n">
        <v>0</v>
      </c>
      <c r="BH19" s="147" t="n">
        <v>24</v>
      </c>
      <c r="BI19" s="145" t="n">
        <v>26.78</v>
      </c>
      <c r="BJ19" s="145" t="n">
        <v>21.96</v>
      </c>
      <c r="BK19" s="145" t="n">
        <v>23.25</v>
      </c>
      <c r="BL19" s="145" t="n">
        <v>980.2</v>
      </c>
      <c r="BM19" s="145" t="n">
        <v>50.16</v>
      </c>
      <c r="BN19" s="150" t="n">
        <v>0.9329</v>
      </c>
      <c r="BO19" s="147" t="n">
        <v>95.63</v>
      </c>
      <c r="BP19" s="147" t="n">
        <v>86.67</v>
      </c>
      <c r="BQ19" s="176"/>
      <c r="BR19" s="145" t="n">
        <v>12751</v>
      </c>
      <c r="BS19" s="145" t="n">
        <v>12621</v>
      </c>
      <c r="BT19" s="116" t="n">
        <f aca="false">BS19-BR19</f>
        <v>-130</v>
      </c>
      <c r="BU19" s="145" t="n">
        <f aca="false">BF19+BG19</f>
        <v>0</v>
      </c>
      <c r="BV19" s="147" t="n">
        <v>0</v>
      </c>
      <c r="BW19" s="147" t="n">
        <v>0</v>
      </c>
      <c r="BX19" s="147" t="n">
        <v>24</v>
      </c>
      <c r="BY19" s="147" t="n">
        <v>6.83</v>
      </c>
    </row>
    <row r="20" customFormat="false" ht="12.75" hidden="false" customHeight="true" outlineLevel="0" collapsed="false">
      <c r="A20" s="226" t="s">
        <v>119</v>
      </c>
      <c r="B20" s="85" t="n">
        <v>42960</v>
      </c>
      <c r="C20" s="86" t="n">
        <v>92.29</v>
      </c>
      <c r="D20" s="214" t="n">
        <v>0.6627</v>
      </c>
      <c r="E20" s="88" t="n">
        <v>101</v>
      </c>
      <c r="F20" s="88" t="n">
        <v>87</v>
      </c>
      <c r="G20" s="88" t="n">
        <v>24</v>
      </c>
      <c r="H20" s="88" t="n">
        <v>0</v>
      </c>
      <c r="I20" s="88" t="n">
        <v>24</v>
      </c>
      <c r="J20" s="88" t="n">
        <v>0</v>
      </c>
      <c r="K20" s="88" t="n">
        <v>0</v>
      </c>
      <c r="L20" s="88" t="n">
        <v>0</v>
      </c>
      <c r="M20" s="90" t="n">
        <v>0</v>
      </c>
      <c r="N20" s="90" t="n">
        <v>0</v>
      </c>
      <c r="O20" s="90" t="n">
        <v>0</v>
      </c>
      <c r="P20" s="90" t="n">
        <v>0</v>
      </c>
      <c r="Q20" s="157" t="n">
        <v>3478</v>
      </c>
      <c r="R20" s="91" t="n">
        <v>2941</v>
      </c>
      <c r="S20" s="91" t="n">
        <v>2941</v>
      </c>
      <c r="T20" s="158" t="n">
        <v>2872</v>
      </c>
      <c r="U20" s="92" t="n">
        <v>2975</v>
      </c>
      <c r="V20" s="88" t="n">
        <v>41</v>
      </c>
      <c r="W20" s="88" t="n">
        <v>0</v>
      </c>
      <c r="X20" s="88" t="n">
        <v>41</v>
      </c>
      <c r="Y20" s="88" t="n">
        <v>0</v>
      </c>
      <c r="Z20" s="88" t="n">
        <v>60</v>
      </c>
      <c r="AA20" s="88" t="n">
        <v>0</v>
      </c>
      <c r="AB20" s="93" t="n">
        <f aca="false">U20-T20+AX20</f>
        <v>103</v>
      </c>
      <c r="AC20" s="94" t="n">
        <f aca="false">T20-S20</f>
        <v>-69</v>
      </c>
      <c r="AD20" s="88" t="n">
        <v>127</v>
      </c>
      <c r="AE20" s="95" t="n">
        <f aca="false">IF(AD20&gt;0, U20/(AD20*24),"no data")</f>
        <v>0.976049868766404</v>
      </c>
      <c r="AF20" s="96" t="n">
        <f aca="false">IF(Q20&gt;0,Q20/24,"no data")</f>
        <v>144.916666666667</v>
      </c>
      <c r="AG20" s="95" t="n">
        <f aca="false">IF(T20&gt;0,(T20/Q20),"no data")</f>
        <v>0.825761932144911</v>
      </c>
      <c r="AH20" s="97" t="n">
        <f aca="false">(1440-((V20*W20)+(X20*Y20)+(Z20*AA20))/(V20+X20+Z20))/1440</f>
        <v>1</v>
      </c>
      <c r="AI20" s="98" t="n">
        <f aca="false">IF(T20&gt;0,(1440-((W20*V20+AR20*AS20)+(Y20*X20+AT20*AU20)+(Z20*AA20+AV20*AW20))/(V20+X20+Z20))/1440,"no data")</f>
        <v>0.873239436619718</v>
      </c>
      <c r="AJ20" s="251" t="n">
        <v>8.085</v>
      </c>
      <c r="AK20" s="251" t="n">
        <v>139.12</v>
      </c>
      <c r="AL20" s="101" t="n">
        <f aca="false">AJ20*AK20</f>
        <v>1124.7852</v>
      </c>
      <c r="AM20" s="251" t="n">
        <v>25.161</v>
      </c>
      <c r="AN20" s="88" t="n">
        <v>946</v>
      </c>
      <c r="AO20" s="103" t="n">
        <f aca="false">AM20*AN20</f>
        <v>23802.306</v>
      </c>
      <c r="AP20" s="104" t="n">
        <f aca="false">IF(T20&gt;0,((((AJ20*AK20)+(AM20*AN20))/(T20*1000))*1000000),"no data")</f>
        <v>8679.34930362117</v>
      </c>
      <c r="AQ20" s="101" t="n">
        <f aca="false">R20/24</f>
        <v>122.541666666667</v>
      </c>
      <c r="AR20" s="88" t="n">
        <v>0</v>
      </c>
      <c r="AS20" s="106" t="n">
        <v>0</v>
      </c>
      <c r="AT20" s="106" t="n">
        <v>0</v>
      </c>
      <c r="AU20" s="88" t="n">
        <v>0</v>
      </c>
      <c r="AV20" s="106" t="n">
        <v>18</v>
      </c>
      <c r="AW20" s="88" t="n">
        <v>1440</v>
      </c>
      <c r="AX20" s="88" t="n">
        <v>0</v>
      </c>
      <c r="AZ20" s="107" t="n">
        <v>994</v>
      </c>
      <c r="BA20" s="107" t="n">
        <v>985</v>
      </c>
      <c r="BB20" s="107" t="n">
        <v>996</v>
      </c>
      <c r="BC20" s="107" t="n">
        <f aca="false">BA20-AZ20</f>
        <v>-9</v>
      </c>
      <c r="BD20" s="108" t="n">
        <f aca="false">AP20</f>
        <v>8679.34930362117</v>
      </c>
      <c r="BE20" s="159" t="n">
        <f aca="false">BB20/24</f>
        <v>41.5</v>
      </c>
      <c r="BF20" s="160" t="n">
        <v>0</v>
      </c>
      <c r="BG20" s="161" t="n">
        <v>0</v>
      </c>
      <c r="BH20" s="108" t="n">
        <v>24</v>
      </c>
      <c r="BI20" s="107" t="n">
        <v>26.92</v>
      </c>
      <c r="BJ20" s="107" t="n">
        <v>22.09</v>
      </c>
      <c r="BK20" s="107" t="n">
        <v>23.41</v>
      </c>
      <c r="BL20" s="107" t="n">
        <v>981.67</v>
      </c>
      <c r="BM20" s="107" t="n">
        <v>50.19</v>
      </c>
      <c r="BN20" s="122" t="n">
        <v>0.933</v>
      </c>
      <c r="BO20" s="108" t="n">
        <v>95.41</v>
      </c>
      <c r="BP20" s="108" t="n">
        <v>86.59</v>
      </c>
      <c r="BQ20" s="114"/>
      <c r="BR20" s="107" t="n">
        <v>12734</v>
      </c>
      <c r="BS20" s="107" t="n">
        <v>12610</v>
      </c>
      <c r="BT20" s="116" t="n">
        <f aca="false">BS20-BR20</f>
        <v>-124</v>
      </c>
      <c r="BU20" s="107" t="n">
        <f aca="false">BF20+BG20</f>
        <v>0</v>
      </c>
      <c r="BV20" s="108" t="n">
        <v>0</v>
      </c>
      <c r="BW20" s="108" t="n">
        <v>0</v>
      </c>
      <c r="BX20" s="108" t="n">
        <v>24</v>
      </c>
      <c r="BY20" s="108" t="n">
        <v>4.5</v>
      </c>
    </row>
    <row r="21" customFormat="false" ht="15" hidden="false" customHeight="false" outlineLevel="0" collapsed="false">
      <c r="A21" s="226"/>
      <c r="B21" s="85" t="n">
        <v>42961</v>
      </c>
      <c r="C21" s="86" t="n">
        <v>84.34</v>
      </c>
      <c r="D21" s="214" t="n">
        <v>0.7635</v>
      </c>
      <c r="E21" s="88" t="n">
        <v>91</v>
      </c>
      <c r="F21" s="88" t="n">
        <v>76</v>
      </c>
      <c r="G21" s="88" t="n">
        <v>24</v>
      </c>
      <c r="H21" s="88" t="n">
        <v>0</v>
      </c>
      <c r="I21" s="88" t="n">
        <v>24</v>
      </c>
      <c r="J21" s="88" t="n">
        <v>0</v>
      </c>
      <c r="K21" s="90" t="n">
        <v>0</v>
      </c>
      <c r="L21" s="90" t="n">
        <v>0</v>
      </c>
      <c r="M21" s="90" t="n">
        <v>0</v>
      </c>
      <c r="N21" s="90" t="n">
        <v>0</v>
      </c>
      <c r="O21" s="90" t="n">
        <v>0</v>
      </c>
      <c r="P21" s="90" t="n">
        <v>0</v>
      </c>
      <c r="Q21" s="157" t="n">
        <v>3551</v>
      </c>
      <c r="R21" s="91" t="n">
        <v>2999</v>
      </c>
      <c r="S21" s="91" t="n">
        <v>2999</v>
      </c>
      <c r="T21" s="158" t="n">
        <v>2928</v>
      </c>
      <c r="U21" s="92" t="n">
        <v>3027</v>
      </c>
      <c r="V21" s="88" t="n">
        <v>42</v>
      </c>
      <c r="W21" s="88" t="n">
        <v>0</v>
      </c>
      <c r="X21" s="88" t="n">
        <v>42</v>
      </c>
      <c r="Y21" s="88" t="n">
        <v>0</v>
      </c>
      <c r="Z21" s="88" t="n">
        <v>60</v>
      </c>
      <c r="AA21" s="88" t="n">
        <v>0</v>
      </c>
      <c r="AB21" s="93" t="n">
        <f aca="false">U21-T21+AX21</f>
        <v>99</v>
      </c>
      <c r="AC21" s="94" t="n">
        <f aca="false">T21-S21</f>
        <v>-71</v>
      </c>
      <c r="AD21" s="88" t="n">
        <v>128</v>
      </c>
      <c r="AE21" s="95" t="n">
        <f aca="false">IF(AD21&gt;0, U21/(AD21*24),"no data")</f>
        <v>0.9853515625</v>
      </c>
      <c r="AF21" s="96" t="n">
        <f aca="false">IF(Q21&gt;0,Q21/24,"no data")</f>
        <v>147.958333333333</v>
      </c>
      <c r="AG21" s="95" t="n">
        <f aca="false">IF(T21&gt;0,(T21/Q21),"no data")</f>
        <v>0.824556462968178</v>
      </c>
      <c r="AH21" s="97" t="n">
        <f aca="false">(1440-((V21*W21)+(X21*Y21)+(Z21*AA21))/(V21+X21+Z21))/1440</f>
        <v>1</v>
      </c>
      <c r="AI21" s="98" t="n">
        <f aca="false">IF(T21&gt;0,(1440-((W21*V21+AR21*AS21)+(Y21*X21+AT21*AU21)+(Z21*AA21+AV21*AW21))/(V21+X21+Z21))/1440,"no data")</f>
        <v>0.875</v>
      </c>
      <c r="AJ21" s="251" t="n">
        <v>8.075</v>
      </c>
      <c r="AK21" s="251" t="n">
        <v>137.17</v>
      </c>
      <c r="AL21" s="101" t="n">
        <f aca="false">AJ21*AK21</f>
        <v>1107.64775</v>
      </c>
      <c r="AM21" s="251" t="n">
        <v>25.689</v>
      </c>
      <c r="AN21" s="88" t="n">
        <v>946</v>
      </c>
      <c r="AO21" s="103" t="n">
        <f aca="false">AM21*AN21</f>
        <v>24301.794</v>
      </c>
      <c r="AP21" s="104" t="n">
        <f aca="false">IF(T21&gt;0,((((AJ21*AK21)+(AM21*AN21))/(T21*1000))*1000000),"no data")</f>
        <v>8678.08802937159</v>
      </c>
      <c r="AQ21" s="101" t="n">
        <f aca="false">R21/24</f>
        <v>124.958333333333</v>
      </c>
      <c r="AR21" s="88" t="n">
        <v>0</v>
      </c>
      <c r="AS21" s="106" t="n">
        <v>0</v>
      </c>
      <c r="AT21" s="106" t="n">
        <v>0</v>
      </c>
      <c r="AU21" s="88" t="n">
        <v>0</v>
      </c>
      <c r="AV21" s="106" t="n">
        <v>18</v>
      </c>
      <c r="AW21" s="88" t="n">
        <v>1440</v>
      </c>
      <c r="AX21" s="88" t="n">
        <v>0</v>
      </c>
      <c r="AZ21" s="107" t="n">
        <v>1012</v>
      </c>
      <c r="BA21" s="107" t="n">
        <v>1003</v>
      </c>
      <c r="BB21" s="107" t="n">
        <v>1012</v>
      </c>
      <c r="BC21" s="107" t="n">
        <f aca="false">BA21-AZ21</f>
        <v>-9</v>
      </c>
      <c r="BD21" s="107" t="n">
        <f aca="false">AP21</f>
        <v>8678.08802937159</v>
      </c>
      <c r="BE21" s="159" t="n">
        <f aca="false">BB21/24</f>
        <v>42.1666666666667</v>
      </c>
      <c r="BF21" s="109" t="n">
        <v>0</v>
      </c>
      <c r="BG21" s="110" t="n">
        <v>0</v>
      </c>
      <c r="BH21" s="111" t="n">
        <v>24</v>
      </c>
      <c r="BI21" s="112" t="n">
        <v>27.31</v>
      </c>
      <c r="BJ21" s="112" t="n">
        <v>22.48</v>
      </c>
      <c r="BK21" s="112" t="n">
        <v>23.46</v>
      </c>
      <c r="BL21" s="112" t="n">
        <v>987.33</v>
      </c>
      <c r="BM21" s="111" t="n">
        <v>50.17</v>
      </c>
      <c r="BN21" s="113" t="n">
        <v>0.9334</v>
      </c>
      <c r="BO21" s="108" t="n">
        <v>95.44</v>
      </c>
      <c r="BP21" s="108" t="n">
        <v>86.78</v>
      </c>
      <c r="BQ21" s="114"/>
      <c r="BR21" s="107" t="n">
        <v>12678</v>
      </c>
      <c r="BS21" s="107" t="n">
        <v>12557</v>
      </c>
      <c r="BT21" s="116" t="n">
        <f aca="false">BS21-BR21</f>
        <v>-121</v>
      </c>
      <c r="BU21" s="107" t="n">
        <f aca="false">BF21+BG21</f>
        <v>0</v>
      </c>
      <c r="BV21" s="108" t="n">
        <v>0</v>
      </c>
      <c r="BW21" s="108" t="n">
        <v>0</v>
      </c>
      <c r="BX21" s="108" t="n">
        <v>24</v>
      </c>
      <c r="BY21" s="108" t="n">
        <v>10.16</v>
      </c>
    </row>
    <row r="22" customFormat="false" ht="15" hidden="false" customHeight="false" outlineLevel="0" collapsed="false">
      <c r="A22" s="226"/>
      <c r="B22" s="85" t="n">
        <v>42962</v>
      </c>
      <c r="C22" s="86" t="n">
        <v>91</v>
      </c>
      <c r="D22" s="214" t="n">
        <v>0.69</v>
      </c>
      <c r="E22" s="88" t="n">
        <v>98</v>
      </c>
      <c r="F22" s="88" t="n">
        <v>83</v>
      </c>
      <c r="G22" s="88" t="n">
        <v>24</v>
      </c>
      <c r="H22" s="88" t="n">
        <v>0</v>
      </c>
      <c r="I22" s="88" t="n">
        <v>24</v>
      </c>
      <c r="J22" s="88" t="n">
        <v>0</v>
      </c>
      <c r="K22" s="90" t="n">
        <v>0</v>
      </c>
      <c r="L22" s="90" t="n">
        <v>0</v>
      </c>
      <c r="M22" s="90" t="n">
        <v>0</v>
      </c>
      <c r="N22" s="90" t="n">
        <v>0</v>
      </c>
      <c r="O22" s="90" t="n">
        <v>0</v>
      </c>
      <c r="P22" s="90" t="n">
        <v>0</v>
      </c>
      <c r="Q22" s="157" t="n">
        <v>3493</v>
      </c>
      <c r="R22" s="91" t="n">
        <v>2956</v>
      </c>
      <c r="S22" s="91" t="n">
        <v>2956</v>
      </c>
      <c r="T22" s="158" t="n">
        <v>2888</v>
      </c>
      <c r="U22" s="92" t="n">
        <v>2988</v>
      </c>
      <c r="V22" s="88" t="n">
        <v>42</v>
      </c>
      <c r="W22" s="88" t="n">
        <v>0</v>
      </c>
      <c r="X22" s="88" t="n">
        <v>41</v>
      </c>
      <c r="Y22" s="88" t="n">
        <v>0</v>
      </c>
      <c r="Z22" s="88" t="n">
        <v>60</v>
      </c>
      <c r="AA22" s="88" t="n">
        <v>0</v>
      </c>
      <c r="AB22" s="93" t="n">
        <f aca="false">U22-T22+AX22</f>
        <v>100</v>
      </c>
      <c r="AC22" s="94" t="n">
        <f aca="false">T22-S22</f>
        <v>-68</v>
      </c>
      <c r="AD22" s="88" t="n">
        <v>126</v>
      </c>
      <c r="AE22" s="95" t="n">
        <f aca="false">IF(AD22&gt;0, U22/(AD22*24),"no data")</f>
        <v>0.988095238095238</v>
      </c>
      <c r="AF22" s="96" t="n">
        <f aca="false">IF(Q22&gt;0,Q22/24,"no data")</f>
        <v>145.541666666667</v>
      </c>
      <c r="AG22" s="95" t="n">
        <f aca="false">IF(T22&gt;0,(T22/Q22),"no data")</f>
        <v>0.826796450042943</v>
      </c>
      <c r="AH22" s="97" t="n">
        <f aca="false">(1440-((V22*W22)+(X22*Y22)+(Z22*AA22))/(V22+X22+Z22))/1440</f>
        <v>1</v>
      </c>
      <c r="AI22" s="98" t="n">
        <f aca="false">IF(T22&gt;0,(1440-((W22*V22+AR22*AS22)+(Y22*X22+AT22*AU22)+(Z22*AA22+AV22*AW22))/(V22+X22+Z22))/1440,"no data")</f>
        <v>0.874125874125874</v>
      </c>
      <c r="AJ22" s="251" t="n">
        <v>8.06</v>
      </c>
      <c r="AK22" s="251" t="n">
        <v>137.68</v>
      </c>
      <c r="AL22" s="101" t="n">
        <f aca="false">AJ22*AK22</f>
        <v>1109.7008</v>
      </c>
      <c r="AM22" s="251" t="n">
        <v>25.309</v>
      </c>
      <c r="AN22" s="88" t="n">
        <v>946</v>
      </c>
      <c r="AO22" s="103" t="n">
        <f aca="false">AM22*AN22</f>
        <v>23942.314</v>
      </c>
      <c r="AP22" s="104" t="n">
        <f aca="false">IF(T22&gt;0,((((AJ22*AK22)+(AM22*AN22))/(T22*1000))*1000000),"no data")</f>
        <v>8674.5203601108</v>
      </c>
      <c r="AQ22" s="101" t="n">
        <f aca="false">R22/24</f>
        <v>123.166666666667</v>
      </c>
      <c r="AR22" s="88" t="n">
        <v>0</v>
      </c>
      <c r="AS22" s="106" t="n">
        <v>0</v>
      </c>
      <c r="AT22" s="106" t="n">
        <v>0</v>
      </c>
      <c r="AU22" s="88" t="n">
        <v>0</v>
      </c>
      <c r="AV22" s="106" t="n">
        <v>18</v>
      </c>
      <c r="AW22" s="88" t="n">
        <v>1440</v>
      </c>
      <c r="AX22" s="88" t="n">
        <v>0</v>
      </c>
      <c r="AZ22" s="107" t="n">
        <v>998</v>
      </c>
      <c r="BA22" s="107" t="n">
        <v>988</v>
      </c>
      <c r="BB22" s="107" t="n">
        <v>1002</v>
      </c>
      <c r="BC22" s="107" t="n">
        <f aca="false">BA22-AZ22</f>
        <v>-10</v>
      </c>
      <c r="BD22" s="107" t="n">
        <f aca="false">AP22</f>
        <v>8674.5203601108</v>
      </c>
      <c r="BE22" s="159" t="n">
        <f aca="false">BB22/24</f>
        <v>41.75</v>
      </c>
      <c r="BF22" s="109" t="n">
        <v>0</v>
      </c>
      <c r="BG22" s="110" t="n">
        <v>0</v>
      </c>
      <c r="BH22" s="111" t="n">
        <v>24</v>
      </c>
      <c r="BI22" s="112" t="n">
        <v>27</v>
      </c>
      <c r="BJ22" s="112" t="n">
        <v>22.2</v>
      </c>
      <c r="BK22" s="112" t="n">
        <v>23.38</v>
      </c>
      <c r="BL22" s="163" t="n">
        <v>986.8</v>
      </c>
      <c r="BM22" s="111" t="n">
        <v>50.15</v>
      </c>
      <c r="BN22" s="113" t="n">
        <v>0.9334</v>
      </c>
      <c r="BO22" s="108" t="n">
        <v>95.33</v>
      </c>
      <c r="BP22" s="108" t="n">
        <v>86.63</v>
      </c>
      <c r="BQ22" s="114"/>
      <c r="BR22" s="107" t="n">
        <v>12721</v>
      </c>
      <c r="BS22" s="107" t="n">
        <v>12616</v>
      </c>
      <c r="BT22" s="116" t="n">
        <f aca="false">BS22-BR22</f>
        <v>-105</v>
      </c>
      <c r="BU22" s="107" t="n">
        <f aca="false">BF22+BG22</f>
        <v>0</v>
      </c>
      <c r="BV22" s="108" t="n">
        <v>0</v>
      </c>
      <c r="BW22" s="108" t="n">
        <v>0</v>
      </c>
      <c r="BX22" s="108" t="n">
        <v>24</v>
      </c>
      <c r="BY22" s="108" t="n">
        <v>12.1</v>
      </c>
    </row>
    <row r="23" customFormat="false" ht="15" hidden="false" customHeight="false" outlineLevel="0" collapsed="false">
      <c r="A23" s="226"/>
      <c r="B23" s="85" t="n">
        <v>42963</v>
      </c>
      <c r="C23" s="86" t="n">
        <v>93</v>
      </c>
      <c r="D23" s="214" t="n">
        <v>0.67</v>
      </c>
      <c r="E23" s="88" t="n">
        <v>101</v>
      </c>
      <c r="F23" s="88" t="n">
        <v>84</v>
      </c>
      <c r="G23" s="88" t="n">
        <v>24</v>
      </c>
      <c r="H23" s="88" t="n">
        <v>0</v>
      </c>
      <c r="I23" s="88" t="n">
        <v>24</v>
      </c>
      <c r="J23" s="88" t="n">
        <v>0</v>
      </c>
      <c r="K23" s="90" t="n">
        <v>0</v>
      </c>
      <c r="L23" s="90" t="n">
        <v>0</v>
      </c>
      <c r="M23" s="90" t="n">
        <v>0</v>
      </c>
      <c r="N23" s="90" t="n">
        <v>0</v>
      </c>
      <c r="O23" s="90" t="n">
        <v>0</v>
      </c>
      <c r="P23" s="90" t="n">
        <v>0</v>
      </c>
      <c r="Q23" s="164" t="n">
        <v>3470</v>
      </c>
      <c r="R23" s="91" t="n">
        <v>2930</v>
      </c>
      <c r="S23" s="91" t="n">
        <v>2930</v>
      </c>
      <c r="T23" s="158" t="n">
        <v>2859</v>
      </c>
      <c r="U23" s="92" t="n">
        <v>2958</v>
      </c>
      <c r="V23" s="88" t="n">
        <v>41</v>
      </c>
      <c r="W23" s="88" t="n">
        <v>0</v>
      </c>
      <c r="X23" s="88" t="n">
        <v>41</v>
      </c>
      <c r="Y23" s="88" t="n">
        <v>0</v>
      </c>
      <c r="Z23" s="88" t="n">
        <v>60</v>
      </c>
      <c r="AA23" s="88" t="n">
        <v>0</v>
      </c>
      <c r="AB23" s="93" t="n">
        <f aca="false">U23-T23+AX23</f>
        <v>99</v>
      </c>
      <c r="AC23" s="94" t="n">
        <f aca="false">T23-S23</f>
        <v>-71</v>
      </c>
      <c r="AD23" s="88" t="n">
        <v>126</v>
      </c>
      <c r="AE23" s="95" t="n">
        <f aca="false">IF(AD23&gt;0, U23/(AD23*24),"no data")</f>
        <v>0.978174603174603</v>
      </c>
      <c r="AF23" s="96" t="n">
        <f aca="false">IF(Q23&gt;0,Q23/24,"no data")</f>
        <v>144.583333333333</v>
      </c>
      <c r="AG23" s="95" t="n">
        <f aca="false">IF(T23&gt;0,(T23/Q23),"no data")</f>
        <v>0.823919308357349</v>
      </c>
      <c r="AH23" s="97" t="n">
        <f aca="false">(1440-((V23*W23)+(X23*Y23)+(Z23*AA23))/(V23+X23+Z23))/1440</f>
        <v>1</v>
      </c>
      <c r="AI23" s="98" t="n">
        <f aca="false">IF(T23&gt;0,(1440-((W23*V23+AR23*AS23)+(Y23*X23+AT23*AU23)+(Z23*AA23+AV23*AW23))/(V23+X23+Z23))/1440,"no data")</f>
        <v>0.866197183098592</v>
      </c>
      <c r="AJ23" s="251" t="n">
        <v>8.03</v>
      </c>
      <c r="AK23" s="251" t="n">
        <v>139.37</v>
      </c>
      <c r="AL23" s="249" t="n">
        <f aca="false">AJ23*AK23</f>
        <v>1119.1411</v>
      </c>
      <c r="AM23" s="251" t="n">
        <v>25.089</v>
      </c>
      <c r="AN23" s="88" t="n">
        <v>944</v>
      </c>
      <c r="AO23" s="103" t="n">
        <f aca="false">AM23*AN23</f>
        <v>23684.016</v>
      </c>
      <c r="AP23" s="104" t="n">
        <f aca="false">IF(T23&gt;0,((((AJ23*AK23)+(AM23*AN23))/(T23*1000))*1000000),"no data")</f>
        <v>8675.46593214411</v>
      </c>
      <c r="AQ23" s="101" t="n">
        <f aca="false">R23/24</f>
        <v>122.083333333333</v>
      </c>
      <c r="AR23" s="88" t="n">
        <v>0</v>
      </c>
      <c r="AS23" s="106" t="n">
        <v>0</v>
      </c>
      <c r="AT23" s="106" t="n">
        <v>0</v>
      </c>
      <c r="AU23" s="88" t="n">
        <v>0</v>
      </c>
      <c r="AV23" s="106" t="n">
        <v>19</v>
      </c>
      <c r="AW23" s="88" t="n">
        <v>1440</v>
      </c>
      <c r="AX23" s="88" t="n">
        <v>0</v>
      </c>
      <c r="AZ23" s="107" t="n">
        <v>985</v>
      </c>
      <c r="BA23" s="107" t="n">
        <v>980</v>
      </c>
      <c r="BB23" s="107" t="n">
        <v>993</v>
      </c>
      <c r="BC23" s="107" t="n">
        <f aca="false">BA23-AZ23</f>
        <v>-5</v>
      </c>
      <c r="BD23" s="107" t="n">
        <f aca="false">AP23</f>
        <v>8675.46593214411</v>
      </c>
      <c r="BE23" s="159" t="n">
        <f aca="false">BB23/24</f>
        <v>41.375</v>
      </c>
      <c r="BF23" s="109" t="n">
        <v>0</v>
      </c>
      <c r="BG23" s="110" t="n">
        <v>0</v>
      </c>
      <c r="BH23" s="111" t="n">
        <v>24</v>
      </c>
      <c r="BI23" s="112" t="n">
        <v>26.76</v>
      </c>
      <c r="BJ23" s="112" t="n">
        <v>22.04</v>
      </c>
      <c r="BK23" s="112" t="n">
        <v>23.34</v>
      </c>
      <c r="BL23" s="112" t="n">
        <v>983.2</v>
      </c>
      <c r="BM23" s="111" t="n">
        <v>50.13</v>
      </c>
      <c r="BN23" s="113" t="n">
        <v>0.9332</v>
      </c>
      <c r="BO23" s="108" t="n">
        <v>95.13</v>
      </c>
      <c r="BP23" s="108" t="n">
        <v>86.59</v>
      </c>
      <c r="BQ23" s="114"/>
      <c r="BR23" s="107" t="n">
        <v>12775</v>
      </c>
      <c r="BS23" s="107" t="n">
        <v>12646</v>
      </c>
      <c r="BT23" s="116" t="n">
        <f aca="false">BS23-BR23</f>
        <v>-129</v>
      </c>
      <c r="BU23" s="107" t="n">
        <f aca="false">BF23+BG23</f>
        <v>0</v>
      </c>
      <c r="BV23" s="108" t="n">
        <v>0</v>
      </c>
      <c r="BW23" s="108" t="n">
        <v>0</v>
      </c>
      <c r="BX23" s="108" t="n">
        <v>22.9</v>
      </c>
      <c r="BY23" s="108" t="n">
        <v>10.6</v>
      </c>
    </row>
    <row r="24" customFormat="false" ht="15" hidden="false" customHeight="false" outlineLevel="0" collapsed="false">
      <c r="A24" s="226"/>
      <c r="B24" s="85" t="n">
        <v>42964</v>
      </c>
      <c r="C24" s="86" t="n">
        <v>92</v>
      </c>
      <c r="D24" s="214" t="n">
        <v>0.67</v>
      </c>
      <c r="E24" s="89" t="n">
        <v>101</v>
      </c>
      <c r="F24" s="89" t="n">
        <v>83</v>
      </c>
      <c r="G24" s="89" t="n">
        <v>24</v>
      </c>
      <c r="H24" s="89" t="n">
        <v>0</v>
      </c>
      <c r="I24" s="89" t="n">
        <v>24</v>
      </c>
      <c r="J24" s="89" t="n">
        <v>0</v>
      </c>
      <c r="K24" s="89" t="n">
        <v>0</v>
      </c>
      <c r="L24" s="89" t="n">
        <v>0</v>
      </c>
      <c r="M24" s="89" t="n">
        <v>0</v>
      </c>
      <c r="N24" s="89" t="n">
        <v>0</v>
      </c>
      <c r="O24" s="89" t="n">
        <v>0</v>
      </c>
      <c r="P24" s="89" t="n">
        <v>0</v>
      </c>
      <c r="Q24" s="164" t="n">
        <v>3482</v>
      </c>
      <c r="R24" s="91" t="n">
        <v>2938</v>
      </c>
      <c r="S24" s="94" t="n">
        <v>2938</v>
      </c>
      <c r="T24" s="165" t="n">
        <v>2873</v>
      </c>
      <c r="U24" s="165" t="n">
        <v>2975</v>
      </c>
      <c r="V24" s="89" t="n">
        <v>41</v>
      </c>
      <c r="W24" s="89" t="n">
        <v>0</v>
      </c>
      <c r="X24" s="89" t="n">
        <v>41</v>
      </c>
      <c r="Y24" s="89" t="n">
        <v>0</v>
      </c>
      <c r="Z24" s="89" t="n">
        <v>60</v>
      </c>
      <c r="AA24" s="89" t="n">
        <v>0</v>
      </c>
      <c r="AB24" s="93" t="n">
        <f aca="false">U24-T24+AX24</f>
        <v>102</v>
      </c>
      <c r="AC24" s="94" t="n">
        <f aca="false">T24-S24</f>
        <v>-65</v>
      </c>
      <c r="AD24" s="89" t="n">
        <v>126</v>
      </c>
      <c r="AE24" s="95" t="n">
        <f aca="false">IF(AD24&gt;0, U24/(AD24*24),"no data")</f>
        <v>0.983796296296296</v>
      </c>
      <c r="AF24" s="96" t="n">
        <f aca="false">IF(Q24&gt;0,Q24/24,"no data")</f>
        <v>145.083333333333</v>
      </c>
      <c r="AG24" s="95" t="n">
        <f aca="false">IF(T24&gt;0,(T24/Q24),"no data")</f>
        <v>0.825100516944285</v>
      </c>
      <c r="AH24" s="97" t="n">
        <f aca="false">(1440-((V24*W24)+(X24*Y24)+(Z24*AA24))/(V24+X24+Z24))/1440</f>
        <v>1</v>
      </c>
      <c r="AI24" s="98" t="n">
        <f aca="false">IF(T24&gt;0,(1440-((W24*V24+AR24*AS24)+(Y24*X24+AT24*AU24)+(Z24*AA24+AV24*AW24))/(V24+X24+Z24))/1440,"no data")</f>
        <v>0.866197183098592</v>
      </c>
      <c r="AJ24" s="251" t="n">
        <v>8.02</v>
      </c>
      <c r="AK24" s="251" t="n">
        <v>138.61</v>
      </c>
      <c r="AL24" s="101" t="n">
        <f aca="false">AJ24*AK24</f>
        <v>1111.6522</v>
      </c>
      <c r="AM24" s="251" t="n">
        <v>25.191</v>
      </c>
      <c r="AN24" s="88" t="n">
        <v>945</v>
      </c>
      <c r="AO24" s="103" t="n">
        <f aca="false">AM24*AN24</f>
        <v>23805.495</v>
      </c>
      <c r="AP24" s="104" t="n">
        <f aca="false">IF(T24&gt;0,((((AJ24*AK24)+(AM24*AN24))/(T24*1000))*1000000),"no data")</f>
        <v>8672.86710755308</v>
      </c>
      <c r="AQ24" s="168" t="n">
        <f aca="false">R24/24</f>
        <v>122.416666666667</v>
      </c>
      <c r="AR24" s="89" t="n">
        <v>0</v>
      </c>
      <c r="AS24" s="89" t="n">
        <v>0</v>
      </c>
      <c r="AT24" s="89" t="n">
        <v>0</v>
      </c>
      <c r="AU24" s="89" t="n">
        <v>0</v>
      </c>
      <c r="AV24" s="89" t="n">
        <v>19</v>
      </c>
      <c r="AW24" s="89" t="n">
        <v>1440</v>
      </c>
      <c r="AX24" s="89" t="n">
        <v>0</v>
      </c>
      <c r="AZ24" s="89" t="n">
        <v>993</v>
      </c>
      <c r="BA24" s="89" t="n">
        <v>985</v>
      </c>
      <c r="BB24" s="89" t="n">
        <v>997</v>
      </c>
      <c r="BC24" s="107" t="n">
        <f aca="false">BA24-AZ24</f>
        <v>-8</v>
      </c>
      <c r="BD24" s="107" t="n">
        <f aca="false">AP24</f>
        <v>8672.86710755308</v>
      </c>
      <c r="BE24" s="159" t="n">
        <f aca="false">BB24/24</f>
        <v>41.5416666666667</v>
      </c>
      <c r="BF24" s="166" t="n">
        <v>0</v>
      </c>
      <c r="BG24" s="166" t="n">
        <v>0</v>
      </c>
      <c r="BH24" s="167" t="n">
        <v>24</v>
      </c>
      <c r="BI24" s="167" t="n">
        <v>26.9</v>
      </c>
      <c r="BJ24" s="167" t="n">
        <v>22.1</v>
      </c>
      <c r="BK24" s="167" t="n">
        <v>23.36</v>
      </c>
      <c r="BL24" s="168" t="n">
        <v>982.1</v>
      </c>
      <c r="BM24" s="168" t="n">
        <v>50.13</v>
      </c>
      <c r="BN24" s="169" t="n">
        <v>0.9334</v>
      </c>
      <c r="BO24" s="108" t="n">
        <v>95.55</v>
      </c>
      <c r="BP24" s="108" t="n">
        <v>86.63</v>
      </c>
      <c r="BQ24" s="114"/>
      <c r="BR24" s="115" t="n">
        <v>12740</v>
      </c>
      <c r="BS24" s="115" t="n">
        <v>12632</v>
      </c>
      <c r="BT24" s="116" t="n">
        <f aca="false">BS24-BR24</f>
        <v>-108</v>
      </c>
      <c r="BU24" s="107" t="n">
        <f aca="false">BF24+BG24</f>
        <v>0</v>
      </c>
      <c r="BV24" s="168" t="n">
        <v>0</v>
      </c>
      <c r="BW24" s="168" t="n">
        <v>0</v>
      </c>
      <c r="BX24" s="254" t="n">
        <v>24</v>
      </c>
      <c r="BY24" s="254" t="n">
        <v>8.3</v>
      </c>
    </row>
    <row r="25" customFormat="false" ht="15" hidden="false" customHeight="false" outlineLevel="0" collapsed="false">
      <c r="A25" s="226"/>
      <c r="B25" s="85" t="n">
        <v>42965</v>
      </c>
      <c r="C25" s="86" t="n">
        <v>93</v>
      </c>
      <c r="D25" s="214" t="n">
        <v>0.655</v>
      </c>
      <c r="E25" s="170" t="n">
        <v>102</v>
      </c>
      <c r="F25" s="170" t="n">
        <v>84</v>
      </c>
      <c r="G25" s="88" t="n">
        <v>24</v>
      </c>
      <c r="H25" s="88" t="n">
        <v>0</v>
      </c>
      <c r="I25" s="88" t="n">
        <v>24</v>
      </c>
      <c r="J25" s="88" t="n">
        <v>0</v>
      </c>
      <c r="K25" s="90" t="n">
        <v>0</v>
      </c>
      <c r="L25" s="90" t="n">
        <v>0</v>
      </c>
      <c r="M25" s="90" t="n">
        <v>0</v>
      </c>
      <c r="N25" s="90" t="n">
        <v>0</v>
      </c>
      <c r="O25" s="90" t="n">
        <v>0</v>
      </c>
      <c r="P25" s="90" t="n">
        <v>0</v>
      </c>
      <c r="Q25" s="164" t="n">
        <v>3470</v>
      </c>
      <c r="R25" s="91" t="n">
        <v>2937</v>
      </c>
      <c r="S25" s="171" t="n">
        <v>2937</v>
      </c>
      <c r="T25" s="92" t="n">
        <v>2868</v>
      </c>
      <c r="U25" s="92" t="n">
        <v>2967</v>
      </c>
      <c r="V25" s="88" t="n">
        <v>41</v>
      </c>
      <c r="W25" s="88" t="n">
        <v>0</v>
      </c>
      <c r="X25" s="88" t="n">
        <v>41</v>
      </c>
      <c r="Y25" s="88" t="n">
        <v>0</v>
      </c>
      <c r="Z25" s="88" t="n">
        <v>60</v>
      </c>
      <c r="AA25" s="88" t="n">
        <v>0</v>
      </c>
      <c r="AB25" s="93" t="n">
        <f aca="false">U25-T25+AX25</f>
        <v>99</v>
      </c>
      <c r="AC25" s="94" t="n">
        <f aca="false">T25-S25</f>
        <v>-69</v>
      </c>
      <c r="AD25" s="89" t="n">
        <v>127</v>
      </c>
      <c r="AE25" s="95" t="n">
        <f aca="false">IF(AD25&gt;0, U25/(AD25*24),"no data")</f>
        <v>0.973425196850394</v>
      </c>
      <c r="AF25" s="96" t="n">
        <f aca="false">IF(Q25&gt;0,Q25/24,"no data")</f>
        <v>144.583333333333</v>
      </c>
      <c r="AG25" s="95" t="n">
        <f aca="false">IF(T25&gt;0,(T25/Q25),"no data")</f>
        <v>0.826512968299712</v>
      </c>
      <c r="AH25" s="97" t="n">
        <f aca="false">(1440-((V25*W25)+(X25*Y25)+(Z25*AA25))/(V25+X25+Z25))/1440</f>
        <v>1</v>
      </c>
      <c r="AI25" s="98" t="n">
        <f aca="false">IF(T25&gt;0,(1440-((W25*V25+AR25*AS25)+(Y25*X25+AT25*AU25)+(Z25*AA25+AV25*AW25))/(V25+X25+Z25))/1440,"no data")</f>
        <v>0.873239436619718</v>
      </c>
      <c r="AJ25" s="251" t="n">
        <v>8.015</v>
      </c>
      <c r="AK25" s="251" t="n">
        <v>137.61</v>
      </c>
      <c r="AL25" s="101" t="n">
        <f aca="false">AJ25*AK25</f>
        <v>1102.94415</v>
      </c>
      <c r="AM25" s="251" t="n">
        <v>25.332</v>
      </c>
      <c r="AN25" s="88" t="n">
        <v>945</v>
      </c>
      <c r="AO25" s="103" t="n">
        <f aca="false">AM25*AN25</f>
        <v>23938.74</v>
      </c>
      <c r="AP25" s="104" t="n">
        <f aca="false">IF(T25&gt;0,((((AJ25*AK25)+(AM25*AN25))/(T25*1000))*1000000),"no data")</f>
        <v>8731.41009414226</v>
      </c>
      <c r="AQ25" s="101" t="n">
        <f aca="false">R25/24</f>
        <v>122.375</v>
      </c>
      <c r="AR25" s="88" t="n">
        <v>0</v>
      </c>
      <c r="AS25" s="106" t="n">
        <v>0</v>
      </c>
      <c r="AT25" s="106" t="n">
        <v>0</v>
      </c>
      <c r="AU25" s="88" t="n">
        <v>0</v>
      </c>
      <c r="AV25" s="106" t="n">
        <v>18</v>
      </c>
      <c r="AW25" s="88" t="n">
        <v>1440</v>
      </c>
      <c r="AX25" s="88" t="n">
        <v>0</v>
      </c>
      <c r="AZ25" s="107" t="n">
        <v>989</v>
      </c>
      <c r="BA25" s="107" t="n">
        <v>982</v>
      </c>
      <c r="BB25" s="107" t="n">
        <v>996</v>
      </c>
      <c r="BC25" s="107" t="n">
        <f aca="false">BA25-AZ25</f>
        <v>-7</v>
      </c>
      <c r="BD25" s="107" t="n">
        <f aca="false">AP25</f>
        <v>8731.41009414226</v>
      </c>
      <c r="BE25" s="159" t="n">
        <f aca="false">BB25/24</f>
        <v>41.5</v>
      </c>
      <c r="BF25" s="109" t="n">
        <v>0</v>
      </c>
      <c r="BG25" s="110" t="n">
        <v>0</v>
      </c>
      <c r="BH25" s="111" t="n">
        <v>24</v>
      </c>
      <c r="BI25" s="112" t="n">
        <v>26.8</v>
      </c>
      <c r="BJ25" s="112" t="n">
        <v>22.1</v>
      </c>
      <c r="BK25" s="112" t="n">
        <v>23.2</v>
      </c>
      <c r="BL25" s="112" t="n">
        <v>982.83</v>
      </c>
      <c r="BM25" s="111" t="n">
        <v>50.1</v>
      </c>
      <c r="BN25" s="113" t="n">
        <v>0.9339</v>
      </c>
      <c r="BO25" s="108" t="n">
        <v>95.4</v>
      </c>
      <c r="BP25" s="108" t="n">
        <v>86.6</v>
      </c>
      <c r="BQ25" s="114"/>
      <c r="BR25" s="115" t="n">
        <v>12740.1</v>
      </c>
      <c r="BS25" s="115" t="n">
        <v>12652</v>
      </c>
      <c r="BT25" s="116" t="n">
        <f aca="false">BS25-BR25</f>
        <v>-88.1000000000004</v>
      </c>
      <c r="BU25" s="107" t="n">
        <f aca="false">BF25+BG25</f>
        <v>0</v>
      </c>
      <c r="BV25" s="108" t="n">
        <v>0</v>
      </c>
      <c r="BW25" s="108" t="n">
        <v>0</v>
      </c>
      <c r="BX25" s="108" t="n">
        <v>24</v>
      </c>
      <c r="BY25" s="108" t="n">
        <v>3.7</v>
      </c>
    </row>
    <row r="26" customFormat="false" ht="15" hidden="false" customHeight="false" outlineLevel="0" collapsed="false">
      <c r="A26" s="226"/>
      <c r="B26" s="85" t="n">
        <v>42966</v>
      </c>
      <c r="C26" s="86" t="n">
        <v>92.7</v>
      </c>
      <c r="D26" s="214" t="n">
        <v>0.646</v>
      </c>
      <c r="E26" s="89" t="n">
        <v>103</v>
      </c>
      <c r="F26" s="89" t="n">
        <v>83</v>
      </c>
      <c r="G26" s="88" t="n">
        <v>24</v>
      </c>
      <c r="H26" s="88" t="n">
        <v>0</v>
      </c>
      <c r="I26" s="88" t="n">
        <v>24</v>
      </c>
      <c r="J26" s="88" t="n">
        <v>0</v>
      </c>
      <c r="K26" s="90" t="n">
        <v>0</v>
      </c>
      <c r="L26" s="90" t="n">
        <v>0</v>
      </c>
      <c r="M26" s="90" t="n">
        <v>0</v>
      </c>
      <c r="N26" s="90" t="n">
        <v>0</v>
      </c>
      <c r="O26" s="90" t="n">
        <v>0</v>
      </c>
      <c r="P26" s="90" t="n">
        <v>0</v>
      </c>
      <c r="Q26" s="164" t="n">
        <v>3473</v>
      </c>
      <c r="R26" s="91" t="n">
        <v>2946</v>
      </c>
      <c r="S26" s="91" t="n">
        <v>2946</v>
      </c>
      <c r="T26" s="92" t="n">
        <v>2874</v>
      </c>
      <c r="U26" s="92" t="n">
        <v>2974</v>
      </c>
      <c r="V26" s="88" t="n">
        <v>41</v>
      </c>
      <c r="W26" s="89" t="n">
        <v>0</v>
      </c>
      <c r="X26" s="89" t="n">
        <v>41</v>
      </c>
      <c r="Y26" s="89" t="n">
        <v>0</v>
      </c>
      <c r="Z26" s="89" t="n">
        <v>60</v>
      </c>
      <c r="AA26" s="89" t="n">
        <v>0</v>
      </c>
      <c r="AB26" s="93" t="n">
        <f aca="false">U26-T26+AX26</f>
        <v>100</v>
      </c>
      <c r="AC26" s="94" t="n">
        <f aca="false">T26-S26</f>
        <v>-72</v>
      </c>
      <c r="AD26" s="89" t="n">
        <v>126</v>
      </c>
      <c r="AE26" s="95" t="n">
        <f aca="false">IF(AD26&gt;0, U26/(AD26*24),"no data")</f>
        <v>0.983465608465608</v>
      </c>
      <c r="AF26" s="96" t="n">
        <f aca="false">IF(Q26&gt;0,Q26/24,"no data")</f>
        <v>144.708333333333</v>
      </c>
      <c r="AG26" s="95" t="n">
        <f aca="false">IF(T26&gt;0,(T26/Q26),"no data")</f>
        <v>0.827526634033976</v>
      </c>
      <c r="AH26" s="97" t="n">
        <f aca="false">(1440-((V26*W26)+(X26*Y26)+(Z26*AA26))/(V26+X26+Z26))/1440</f>
        <v>1</v>
      </c>
      <c r="AI26" s="98" t="n">
        <f aca="false">IF(T26&gt;0,(1440-((W26*V26+AR26*AS26)+(Y26*X26+AT26*AU26)+(Z26*AA26+AV26*AW26))/(V26+X26+Z26))/1440,"no data")</f>
        <v>0.873239436619718</v>
      </c>
      <c r="AJ26" s="251" t="n">
        <v>8.025</v>
      </c>
      <c r="AK26" s="251" t="n">
        <v>137.82</v>
      </c>
      <c r="AL26" s="101" t="n">
        <f aca="false">AJ26*AK26</f>
        <v>1106.0055</v>
      </c>
      <c r="AM26" s="251" t="n">
        <v>25.341</v>
      </c>
      <c r="AN26" s="88" t="n">
        <v>946</v>
      </c>
      <c r="AO26" s="103" t="n">
        <f aca="false">AM26*AN26</f>
        <v>23972.586</v>
      </c>
      <c r="AP26" s="104" t="n">
        <f aca="false">IF(T26&gt;0,((((AJ26*AK26)+(AM26*AN26))/(T26*1000))*1000000),"no data")</f>
        <v>8726.02348643006</v>
      </c>
      <c r="AQ26" s="101" t="n">
        <f aca="false">R26/24</f>
        <v>122.75</v>
      </c>
      <c r="AR26" s="88" t="n">
        <v>0</v>
      </c>
      <c r="AS26" s="106" t="n">
        <v>0</v>
      </c>
      <c r="AT26" s="106" t="n">
        <v>0</v>
      </c>
      <c r="AU26" s="88" t="n">
        <v>0</v>
      </c>
      <c r="AV26" s="106" t="n">
        <v>18</v>
      </c>
      <c r="AW26" s="88" t="n">
        <v>1440</v>
      </c>
      <c r="AX26" s="88" t="n">
        <v>0</v>
      </c>
      <c r="AZ26" s="107" t="n">
        <v>992</v>
      </c>
      <c r="BA26" s="107" t="n">
        <v>984</v>
      </c>
      <c r="BB26" s="107" t="n">
        <v>998</v>
      </c>
      <c r="BC26" s="107" t="n">
        <f aca="false">BA26-AZ26</f>
        <v>-8</v>
      </c>
      <c r="BD26" s="107" t="n">
        <f aca="false">AP26</f>
        <v>8726.02348643006</v>
      </c>
      <c r="BE26" s="159" t="n">
        <f aca="false">BB26/24</f>
        <v>41.5833333333333</v>
      </c>
      <c r="BF26" s="109" t="n">
        <v>0</v>
      </c>
      <c r="BG26" s="110" t="n">
        <v>0</v>
      </c>
      <c r="BH26" s="111" t="n">
        <v>24</v>
      </c>
      <c r="BI26" s="112" t="n">
        <v>26.9</v>
      </c>
      <c r="BJ26" s="112" t="n">
        <v>22.2</v>
      </c>
      <c r="BK26" s="112" t="n">
        <v>23.2</v>
      </c>
      <c r="BL26" s="112" t="n">
        <v>984.88</v>
      </c>
      <c r="BM26" s="111" t="n">
        <v>50.17</v>
      </c>
      <c r="BN26" s="113" t="n">
        <v>0.934</v>
      </c>
      <c r="BO26" s="108" t="n">
        <v>95.2</v>
      </c>
      <c r="BP26" s="108" t="n">
        <v>86.5</v>
      </c>
      <c r="BQ26" s="114"/>
      <c r="BR26" s="115" t="n">
        <v>12735</v>
      </c>
      <c r="BS26" s="115" t="n">
        <v>12662</v>
      </c>
      <c r="BT26" s="116" t="n">
        <f aca="false">BS26-BR26</f>
        <v>-73</v>
      </c>
      <c r="BU26" s="107" t="n">
        <f aca="false">BF26+BG26</f>
        <v>0</v>
      </c>
      <c r="BV26" s="108" t="n">
        <v>0</v>
      </c>
      <c r="BW26" s="108" t="n">
        <v>0</v>
      </c>
      <c r="BX26" s="108" t="n">
        <v>24</v>
      </c>
      <c r="BY26" s="108" t="n">
        <v>9.5</v>
      </c>
    </row>
    <row r="27" customFormat="false" ht="12.75" hidden="false" customHeight="true" outlineLevel="0" collapsed="false">
      <c r="A27" s="252" t="s">
        <v>120</v>
      </c>
      <c r="B27" s="124" t="n">
        <v>42967</v>
      </c>
      <c r="C27" s="125" t="n">
        <v>90.2</v>
      </c>
      <c r="D27" s="126" t="n">
        <v>0.738</v>
      </c>
      <c r="E27" s="128" t="n">
        <v>98</v>
      </c>
      <c r="F27" s="128" t="n">
        <v>84</v>
      </c>
      <c r="G27" s="128" t="n">
        <v>24</v>
      </c>
      <c r="H27" s="128" t="n">
        <v>0</v>
      </c>
      <c r="I27" s="128" t="n">
        <v>24</v>
      </c>
      <c r="J27" s="128" t="n">
        <v>0</v>
      </c>
      <c r="K27" s="172" t="n">
        <v>0</v>
      </c>
      <c r="L27" s="172" t="n">
        <v>0</v>
      </c>
      <c r="M27" s="172" t="n">
        <v>0</v>
      </c>
      <c r="N27" s="172" t="n">
        <v>0</v>
      </c>
      <c r="O27" s="172" t="n">
        <v>0</v>
      </c>
      <c r="P27" s="172" t="n">
        <v>0</v>
      </c>
      <c r="Q27" s="173" t="n">
        <v>3495</v>
      </c>
      <c r="R27" s="131" t="n">
        <v>2928</v>
      </c>
      <c r="S27" s="131" t="n">
        <v>2928</v>
      </c>
      <c r="T27" s="132" t="n">
        <v>2859</v>
      </c>
      <c r="U27" s="132" t="n">
        <v>2957</v>
      </c>
      <c r="V27" s="128" t="n">
        <v>41</v>
      </c>
      <c r="W27" s="128" t="n">
        <v>0</v>
      </c>
      <c r="X27" s="128" t="n">
        <v>41</v>
      </c>
      <c r="Y27" s="128" t="n">
        <v>0</v>
      </c>
      <c r="Z27" s="128" t="n">
        <v>60</v>
      </c>
      <c r="AA27" s="128" t="n">
        <v>0</v>
      </c>
      <c r="AB27" s="133" t="n">
        <f aca="false">U27-T27+AX27</f>
        <v>98</v>
      </c>
      <c r="AC27" s="134" t="n">
        <f aca="false">T27-S27</f>
        <v>-69</v>
      </c>
      <c r="AD27" s="128" t="n">
        <v>125</v>
      </c>
      <c r="AE27" s="135" t="n">
        <f aca="false">IF(AD27&gt;0, U27/(AD27*24),"no data")</f>
        <v>0.985666666666667</v>
      </c>
      <c r="AF27" s="136" t="n">
        <f aca="false">IF(Q27&gt;0,Q27/24,"no data")</f>
        <v>145.625</v>
      </c>
      <c r="AG27" s="135" t="n">
        <f aca="false">IF(T27&gt;0,(T27/Q27),"no data")</f>
        <v>0.818025751072961</v>
      </c>
      <c r="AH27" s="137" t="n">
        <f aca="false">(1440-((V27*W27)+(X27*Y27)+(Z27*AA27))/(V27+X27+Z27))/1440</f>
        <v>1</v>
      </c>
      <c r="AI27" s="138" t="n">
        <f aca="false">IF(T27&gt;0,(1440-((W27*V27+AR27*AS27)+(Y27*X27+AT27*AU27)+(Z27*AA27+AV27*AW27))/(V27+X27+Z27))/1440,"no data")</f>
        <v>0.866197183098592</v>
      </c>
      <c r="AJ27" s="253" t="n">
        <v>8.002</v>
      </c>
      <c r="AK27" s="253" t="n">
        <v>136.9</v>
      </c>
      <c r="AL27" s="154" t="n">
        <f aca="false">AJ27*AK27</f>
        <v>1095.4738</v>
      </c>
      <c r="AM27" s="253" t="n">
        <v>25.119</v>
      </c>
      <c r="AN27" s="127" t="n">
        <v>945.6</v>
      </c>
      <c r="AO27" s="140" t="n">
        <f aca="false">AM27*AN27</f>
        <v>23752.5264</v>
      </c>
      <c r="AP27" s="141" t="n">
        <f aca="false">IF(T27&gt;0,((((AJ27*AK27)+(AM27*AN27))/(T27*1000))*1000000),"no data")</f>
        <v>8691.15082196572</v>
      </c>
      <c r="AQ27" s="154" t="n">
        <f aca="false">R27/24</f>
        <v>122</v>
      </c>
      <c r="AR27" s="127" t="n">
        <v>0</v>
      </c>
      <c r="AS27" s="144" t="n">
        <v>0</v>
      </c>
      <c r="AT27" s="144" t="n">
        <v>0</v>
      </c>
      <c r="AU27" s="127" t="n">
        <v>0</v>
      </c>
      <c r="AV27" s="144" t="n">
        <v>19</v>
      </c>
      <c r="AW27" s="127" t="n">
        <v>1440</v>
      </c>
      <c r="AX27" s="127" t="n">
        <v>0</v>
      </c>
      <c r="AZ27" s="145" t="n">
        <v>988</v>
      </c>
      <c r="BA27" s="145" t="n">
        <v>977</v>
      </c>
      <c r="BB27" s="145" t="n">
        <v>992</v>
      </c>
      <c r="BC27" s="145" t="n">
        <f aca="false">BA27-AZ27</f>
        <v>-11</v>
      </c>
      <c r="BD27" s="145" t="n">
        <f aca="false">AP27</f>
        <v>8691.15082196572</v>
      </c>
      <c r="BE27" s="147" t="n">
        <f aca="false">BB27/24</f>
        <v>41.3333333333333</v>
      </c>
      <c r="BF27" s="174" t="n">
        <v>0</v>
      </c>
      <c r="BG27" s="175" t="n">
        <v>0</v>
      </c>
      <c r="BH27" s="176" t="n">
        <v>24</v>
      </c>
      <c r="BI27" s="177" t="n">
        <v>26.8</v>
      </c>
      <c r="BJ27" s="177" t="n">
        <v>22.1</v>
      </c>
      <c r="BK27" s="177" t="n">
        <v>23.2</v>
      </c>
      <c r="BL27" s="177" t="n">
        <v>986.2</v>
      </c>
      <c r="BM27" s="177" t="n">
        <v>50.14</v>
      </c>
      <c r="BN27" s="178" t="n">
        <v>0.9342</v>
      </c>
      <c r="BO27" s="177" t="n">
        <v>95.7</v>
      </c>
      <c r="BP27" s="177" t="n">
        <v>86.7</v>
      </c>
      <c r="BQ27" s="176"/>
      <c r="BR27" s="177" t="n">
        <v>12741</v>
      </c>
      <c r="BS27" s="177" t="n">
        <v>12678</v>
      </c>
      <c r="BT27" s="116" t="n">
        <f aca="false">BS27-BR27</f>
        <v>-63</v>
      </c>
      <c r="BU27" s="145" t="n">
        <f aca="false">BF27+BG27</f>
        <v>0</v>
      </c>
      <c r="BV27" s="147" t="n">
        <v>0</v>
      </c>
      <c r="BW27" s="147" t="n">
        <v>0</v>
      </c>
      <c r="BX27" s="147" t="n">
        <v>24</v>
      </c>
      <c r="BY27" s="147" t="n">
        <v>10.82</v>
      </c>
    </row>
    <row r="28" customFormat="false" ht="15" hidden="false" customHeight="false" outlineLevel="0" collapsed="false">
      <c r="A28" s="252"/>
      <c r="B28" s="124" t="n">
        <v>42968</v>
      </c>
      <c r="C28" s="125" t="n">
        <v>92.4</v>
      </c>
      <c r="D28" s="126" t="n">
        <v>0.693</v>
      </c>
      <c r="E28" s="128" t="n">
        <v>99</v>
      </c>
      <c r="F28" s="128" t="n">
        <v>84</v>
      </c>
      <c r="G28" s="128" t="n">
        <v>24</v>
      </c>
      <c r="H28" s="128" t="n">
        <v>0</v>
      </c>
      <c r="I28" s="128" t="n">
        <v>24</v>
      </c>
      <c r="J28" s="128" t="n">
        <v>0</v>
      </c>
      <c r="K28" s="172" t="n">
        <v>0</v>
      </c>
      <c r="L28" s="172" t="n">
        <v>0</v>
      </c>
      <c r="M28" s="172" t="n">
        <v>0</v>
      </c>
      <c r="N28" s="172" t="n">
        <v>0</v>
      </c>
      <c r="O28" s="172" t="n">
        <v>12</v>
      </c>
      <c r="P28" s="172" t="n">
        <v>0</v>
      </c>
      <c r="Q28" s="173" t="n">
        <v>3470</v>
      </c>
      <c r="R28" s="131" t="n">
        <v>3120</v>
      </c>
      <c r="S28" s="131" t="n">
        <v>3120</v>
      </c>
      <c r="T28" s="132" t="n">
        <v>3049</v>
      </c>
      <c r="U28" s="132" t="n">
        <v>3159</v>
      </c>
      <c r="V28" s="128" t="n">
        <v>41</v>
      </c>
      <c r="W28" s="128" t="n">
        <v>0</v>
      </c>
      <c r="X28" s="128" t="n">
        <v>40</v>
      </c>
      <c r="Y28" s="128" t="n">
        <v>0</v>
      </c>
      <c r="Z28" s="128" t="n">
        <v>60</v>
      </c>
      <c r="AA28" s="128" t="n">
        <v>0</v>
      </c>
      <c r="AB28" s="133" t="n">
        <f aca="false">U28-T28+AX28</f>
        <v>110</v>
      </c>
      <c r="AC28" s="134" t="n">
        <f aca="false">T28-S28</f>
        <v>-71</v>
      </c>
      <c r="AD28" s="128" t="n">
        <v>141</v>
      </c>
      <c r="AE28" s="135" t="n">
        <f aca="false">IF(AD28&gt;0, U28/(AD28*24),"no data")</f>
        <v>0.933510638297872</v>
      </c>
      <c r="AF28" s="136" t="n">
        <f aca="false">IF(Q28&gt;0,Q28/24,"no data")</f>
        <v>144.583333333333</v>
      </c>
      <c r="AG28" s="135" t="n">
        <f aca="false">IF(T28&gt;0,(T28/Q28),"no data")</f>
        <v>0.878674351585014</v>
      </c>
      <c r="AH28" s="137" t="n">
        <f aca="false">(1440-((V28*W28)+(X28*Y28)+(Z28*AA28))/(V28+X28+Z28))/1440</f>
        <v>1</v>
      </c>
      <c r="AI28" s="138" t="n">
        <f aca="false">IF(T28&gt;0,(1440-((W28*V28+AR28*AS28)+(Y28*X28+AT28*AU28)+(Z28*AA28+AV28*AW28))/(V28+X28+Z28))/1440,"no data")</f>
        <v>0.932624113475177</v>
      </c>
      <c r="AJ28" s="253" t="n">
        <v>8.048</v>
      </c>
      <c r="AK28" s="253" t="n">
        <v>137.71</v>
      </c>
      <c r="AL28" s="154" t="n">
        <f aca="false">AJ28*AK28</f>
        <v>1108.29008</v>
      </c>
      <c r="AM28" s="253" t="n">
        <v>27.261</v>
      </c>
      <c r="AN28" s="127" t="n">
        <v>945</v>
      </c>
      <c r="AO28" s="140" t="n">
        <f aca="false">AM28*AN28</f>
        <v>25761.645</v>
      </c>
      <c r="AP28" s="141" t="n">
        <f aca="false">IF(T28&gt;0,((((AJ28*AK28)+(AM28*AN28))/(T28*1000))*1000000),"no data")</f>
        <v>8812.70419153821</v>
      </c>
      <c r="AQ28" s="154" t="n">
        <f aca="false">R28/24</f>
        <v>130</v>
      </c>
      <c r="AR28" s="127" t="n">
        <v>0</v>
      </c>
      <c r="AS28" s="144" t="n">
        <v>0</v>
      </c>
      <c r="AT28" s="127" t="n">
        <v>0</v>
      </c>
      <c r="AU28" s="127" t="n">
        <v>0</v>
      </c>
      <c r="AV28" s="144" t="n">
        <v>19</v>
      </c>
      <c r="AW28" s="127" t="n">
        <v>720</v>
      </c>
      <c r="AX28" s="127" t="n">
        <v>0</v>
      </c>
      <c r="AZ28" s="145" t="n">
        <v>984</v>
      </c>
      <c r="BA28" s="145" t="n">
        <v>976</v>
      </c>
      <c r="BB28" s="145" t="n">
        <v>1199</v>
      </c>
      <c r="BC28" s="145" t="n">
        <f aca="false">BA28-AZ28</f>
        <v>-8</v>
      </c>
      <c r="BD28" s="145" t="n">
        <f aca="false">AP28</f>
        <v>8812.70419153821</v>
      </c>
      <c r="BE28" s="147" t="n">
        <f aca="false">BB28/24</f>
        <v>49.9583333333333</v>
      </c>
      <c r="BF28" s="174" t="n">
        <v>1.229</v>
      </c>
      <c r="BG28" s="175" t="n">
        <v>1.217</v>
      </c>
      <c r="BH28" s="176" t="n">
        <v>22.84</v>
      </c>
      <c r="BI28" s="177" t="n">
        <v>26.74</v>
      </c>
      <c r="BJ28" s="177" t="n">
        <v>22.13</v>
      </c>
      <c r="BK28" s="177" t="n">
        <v>23.13</v>
      </c>
      <c r="BL28" s="179" t="n">
        <v>984.5</v>
      </c>
      <c r="BM28" s="177" t="n">
        <v>50.18</v>
      </c>
      <c r="BN28" s="178" t="n">
        <v>0.9337</v>
      </c>
      <c r="BO28" s="177" t="n">
        <v>95.16</v>
      </c>
      <c r="BP28" s="177" t="n">
        <v>86.54</v>
      </c>
      <c r="BQ28" s="176" t="n">
        <v>178</v>
      </c>
      <c r="BR28" s="177" t="n">
        <v>12780</v>
      </c>
      <c r="BS28" s="177" t="n">
        <v>12734</v>
      </c>
      <c r="BT28" s="116" t="n">
        <f aca="false">BS28-BR28</f>
        <v>-46</v>
      </c>
      <c r="BU28" s="145" t="n">
        <f aca="false">BF28+BG28</f>
        <v>2.446</v>
      </c>
      <c r="BV28" s="147" t="n">
        <v>12</v>
      </c>
      <c r="BW28" s="147" t="n">
        <v>12</v>
      </c>
      <c r="BX28" s="147" t="n">
        <v>23.08</v>
      </c>
      <c r="BY28" s="147" t="n">
        <v>11.2</v>
      </c>
    </row>
    <row r="29" customFormat="false" ht="15" hidden="false" customHeight="false" outlineLevel="0" collapsed="false">
      <c r="A29" s="252"/>
      <c r="B29" s="124" t="n">
        <v>42969</v>
      </c>
      <c r="C29" s="125" t="n">
        <v>93.4</v>
      </c>
      <c r="D29" s="126" t="n">
        <v>0.673</v>
      </c>
      <c r="E29" s="128" t="n">
        <v>101</v>
      </c>
      <c r="F29" s="128" t="n">
        <v>85</v>
      </c>
      <c r="G29" s="128" t="n">
        <v>24</v>
      </c>
      <c r="H29" s="128" t="n">
        <v>0</v>
      </c>
      <c r="I29" s="128" t="n">
        <v>24</v>
      </c>
      <c r="J29" s="128" t="n">
        <v>0</v>
      </c>
      <c r="K29" s="172" t="n">
        <v>0</v>
      </c>
      <c r="L29" s="172" t="n">
        <v>0</v>
      </c>
      <c r="M29" s="172" t="n">
        <v>0</v>
      </c>
      <c r="N29" s="172" t="n">
        <v>0</v>
      </c>
      <c r="O29" s="172" t="n">
        <v>12</v>
      </c>
      <c r="P29" s="172" t="n">
        <v>0</v>
      </c>
      <c r="Q29" s="173" t="n">
        <v>3461</v>
      </c>
      <c r="R29" s="131" t="n">
        <v>3067</v>
      </c>
      <c r="S29" s="131" t="n">
        <v>3067</v>
      </c>
      <c r="T29" s="132" t="n">
        <v>2990</v>
      </c>
      <c r="U29" s="132" t="n">
        <v>3099</v>
      </c>
      <c r="V29" s="128" t="n">
        <v>39</v>
      </c>
      <c r="W29" s="128" t="n">
        <v>0</v>
      </c>
      <c r="X29" s="128" t="n">
        <v>40</v>
      </c>
      <c r="Y29" s="128" t="n">
        <v>0</v>
      </c>
      <c r="Z29" s="128" t="n">
        <v>60</v>
      </c>
      <c r="AA29" s="128" t="n">
        <v>0</v>
      </c>
      <c r="AB29" s="133" t="n">
        <f aca="false">U29-T29+AX29</f>
        <v>109</v>
      </c>
      <c r="AC29" s="134" t="n">
        <f aca="false">T29-S29</f>
        <v>-77</v>
      </c>
      <c r="AD29" s="128" t="n">
        <v>141</v>
      </c>
      <c r="AE29" s="135" t="n">
        <f aca="false">IF(AD29&gt;0, U29/(AD29*24),"no data")</f>
        <v>0.915780141843972</v>
      </c>
      <c r="AF29" s="136" t="n">
        <f aca="false">IF(Q29&gt;0,Q29/24,"no data")</f>
        <v>144.208333333333</v>
      </c>
      <c r="AG29" s="135" t="n">
        <f aca="false">IF(T29&gt;0,(T29/Q29),"no data")</f>
        <v>0.863912164114418</v>
      </c>
      <c r="AH29" s="137" t="n">
        <f aca="false">(1440-((V29*W29)+(X29*Y29)+(Z29*AA29))/(V29+X29+Z29))/1440</f>
        <v>1</v>
      </c>
      <c r="AI29" s="138" t="n">
        <f aca="false">IF(T29&gt;0,(1440-((W29*V29+AR29*AS29)+(Y29*X29+AT29*AU29)+(Z29*AA29+AV29*AW29))/(V29+X29+Z29))/1440,"no data")</f>
        <v>0.931654676258993</v>
      </c>
      <c r="AJ29" s="253" t="n">
        <v>8.05</v>
      </c>
      <c r="AK29" s="253" t="n">
        <v>139.22</v>
      </c>
      <c r="AL29" s="154" t="n">
        <f aca="false">AJ29*AK29</f>
        <v>1120.721</v>
      </c>
      <c r="AM29" s="253" t="n">
        <v>26.735</v>
      </c>
      <c r="AN29" s="127" t="n">
        <v>945.5</v>
      </c>
      <c r="AO29" s="140" t="n">
        <f aca="false">AM29*AN29</f>
        <v>25277.9425</v>
      </c>
      <c r="AP29" s="141" t="n">
        <f aca="false">IF(T29&gt;0,((((AJ29*AK29)+(AM29*AN29))/(T29*1000))*1000000),"no data")</f>
        <v>8828.98444816054</v>
      </c>
      <c r="AQ29" s="154" t="n">
        <f aca="false">R29/24</f>
        <v>127.791666666667</v>
      </c>
      <c r="AR29" s="127" t="n">
        <v>0</v>
      </c>
      <c r="AS29" s="144" t="n">
        <v>0</v>
      </c>
      <c r="AT29" s="144" t="n">
        <v>0</v>
      </c>
      <c r="AU29" s="127" t="n">
        <v>0</v>
      </c>
      <c r="AV29" s="144" t="n">
        <v>19</v>
      </c>
      <c r="AW29" s="127" t="n">
        <v>720</v>
      </c>
      <c r="AX29" s="127" t="n">
        <v>0</v>
      </c>
      <c r="AZ29" s="145" t="n">
        <v>932</v>
      </c>
      <c r="BA29" s="145" t="n">
        <v>971</v>
      </c>
      <c r="BB29" s="145" t="n">
        <v>1196</v>
      </c>
      <c r="BC29" s="145" t="n">
        <f aca="false">BA29-AZ29</f>
        <v>39</v>
      </c>
      <c r="BD29" s="145" t="n">
        <f aca="false">AP29</f>
        <v>8828.98444816054</v>
      </c>
      <c r="BE29" s="147" t="n">
        <f aca="false">BB29/24</f>
        <v>49.8333333333333</v>
      </c>
      <c r="BF29" s="174" t="n">
        <v>1.246</v>
      </c>
      <c r="BG29" s="175" t="n">
        <v>1.246</v>
      </c>
      <c r="BH29" s="176" t="n">
        <v>11.83</v>
      </c>
      <c r="BI29" s="177" t="n">
        <v>25.71</v>
      </c>
      <c r="BJ29" s="177" t="n">
        <v>21.99</v>
      </c>
      <c r="BK29" s="177" t="n">
        <v>23.09</v>
      </c>
      <c r="BL29" s="179" t="n">
        <v>984.21</v>
      </c>
      <c r="BM29" s="176" t="n">
        <v>50.13</v>
      </c>
      <c r="BN29" s="178" t="n">
        <v>0.9329</v>
      </c>
      <c r="BO29" s="177" t="n">
        <v>90.84</v>
      </c>
      <c r="BP29" s="177" t="n">
        <v>86.49</v>
      </c>
      <c r="BQ29" s="176"/>
      <c r="BR29" s="177" t="n">
        <v>12967</v>
      </c>
      <c r="BS29" s="177" t="n">
        <v>12725</v>
      </c>
      <c r="BT29" s="116" t="n">
        <f aca="false">BS29-BR29</f>
        <v>-242</v>
      </c>
      <c r="BU29" s="145" t="n">
        <f aca="false">BF29+BG29</f>
        <v>2.492</v>
      </c>
      <c r="BV29" s="147" t="n">
        <v>12</v>
      </c>
      <c r="BW29" s="147" t="n">
        <v>12</v>
      </c>
      <c r="BX29" s="147" t="n">
        <v>11.83</v>
      </c>
      <c r="BY29" s="147" t="n">
        <v>2.05</v>
      </c>
    </row>
    <row r="30" customFormat="false" ht="15" hidden="false" customHeight="false" outlineLevel="0" collapsed="false">
      <c r="A30" s="252"/>
      <c r="B30" s="124" t="n">
        <v>42970</v>
      </c>
      <c r="C30" s="125" t="n">
        <v>93.6</v>
      </c>
      <c r="D30" s="126" t="n">
        <v>0.683</v>
      </c>
      <c r="E30" s="128" t="n">
        <v>102</v>
      </c>
      <c r="F30" s="128" t="n">
        <v>85</v>
      </c>
      <c r="G30" s="128" t="n">
        <v>24</v>
      </c>
      <c r="H30" s="128" t="n">
        <v>0</v>
      </c>
      <c r="I30" s="128" t="n">
        <v>24</v>
      </c>
      <c r="J30" s="128" t="n">
        <v>0</v>
      </c>
      <c r="K30" s="172" t="n">
        <v>0</v>
      </c>
      <c r="L30" s="172" t="n">
        <v>0</v>
      </c>
      <c r="M30" s="172" t="n">
        <v>0</v>
      </c>
      <c r="N30" s="172" t="n">
        <v>0</v>
      </c>
      <c r="O30" s="172" t="n">
        <v>12</v>
      </c>
      <c r="P30" s="172" t="n">
        <v>0</v>
      </c>
      <c r="Q30" s="173" t="n">
        <v>3458</v>
      </c>
      <c r="R30" s="131" t="n">
        <v>3076</v>
      </c>
      <c r="S30" s="131" t="n">
        <v>3076</v>
      </c>
      <c r="T30" s="132" t="n">
        <v>2997</v>
      </c>
      <c r="U30" s="132" t="n">
        <v>3104</v>
      </c>
      <c r="V30" s="128" t="n">
        <v>39</v>
      </c>
      <c r="W30" s="128" t="n">
        <v>0</v>
      </c>
      <c r="X30" s="128" t="n">
        <v>40</v>
      </c>
      <c r="Y30" s="128" t="n">
        <v>0</v>
      </c>
      <c r="Z30" s="128" t="n">
        <v>60</v>
      </c>
      <c r="AA30" s="128" t="n">
        <v>0</v>
      </c>
      <c r="AB30" s="133" t="n">
        <f aca="false">U30-T30+AX30</f>
        <v>107</v>
      </c>
      <c r="AC30" s="134" t="n">
        <f aca="false">T30-S30</f>
        <v>-79</v>
      </c>
      <c r="AD30" s="128" t="n">
        <v>140</v>
      </c>
      <c r="AE30" s="135" t="n">
        <f aca="false">IF(AD30&gt;0, U30/(AD30*24),"no data")</f>
        <v>0.923809523809524</v>
      </c>
      <c r="AF30" s="136" t="n">
        <f aca="false">IF(Q30&gt;0,Q30/24,"no data")</f>
        <v>144.083333333333</v>
      </c>
      <c r="AG30" s="135" t="n">
        <f aca="false">IF(T30&gt;0,(T30/Q30),"no data")</f>
        <v>0.866685945633314</v>
      </c>
      <c r="AH30" s="137" t="n">
        <f aca="false">(1440-((V30*W30)+(X30*Y30)+(Z30*AA30))/(V30+X30+Z30))/1440</f>
        <v>1</v>
      </c>
      <c r="AI30" s="138" t="n">
        <f aca="false">IF(T30&gt;0,(1440-((W30*V30+AR30*AS30)+(Y30*X30+AT30*AU30)+(Z30*AA30+AV30*AW30))/(V30+X30+Z30))/1440,"no data")</f>
        <v>0.931654676258993</v>
      </c>
      <c r="AJ30" s="253" t="n">
        <v>8.035</v>
      </c>
      <c r="AK30" s="253" t="n">
        <v>137.14</v>
      </c>
      <c r="AL30" s="154" t="n">
        <f aca="false">AJ30*AK30</f>
        <v>1101.9199</v>
      </c>
      <c r="AM30" s="253" t="n">
        <v>26.912</v>
      </c>
      <c r="AN30" s="127" t="n">
        <v>944.5</v>
      </c>
      <c r="AO30" s="140" t="n">
        <f aca="false">AM30*AN30</f>
        <v>25418.384</v>
      </c>
      <c r="AP30" s="141" t="n">
        <f aca="false">IF(T30&gt;0,((((AJ30*AK30)+(AM30*AN30))/(T30*1000))*1000000),"no data")</f>
        <v>8848.95025025025</v>
      </c>
      <c r="AQ30" s="154" t="n">
        <f aca="false">R30/24</f>
        <v>128.166666666667</v>
      </c>
      <c r="AR30" s="127" t="n">
        <v>0</v>
      </c>
      <c r="AS30" s="144" t="n">
        <v>0</v>
      </c>
      <c r="AT30" s="144" t="n">
        <v>0</v>
      </c>
      <c r="AU30" s="127" t="n">
        <v>0</v>
      </c>
      <c r="AV30" s="144" t="n">
        <v>19</v>
      </c>
      <c r="AW30" s="127" t="n">
        <v>720</v>
      </c>
      <c r="AX30" s="127" t="n">
        <v>0</v>
      </c>
      <c r="AZ30" s="145" t="n">
        <v>943</v>
      </c>
      <c r="BA30" s="145" t="n">
        <v>968</v>
      </c>
      <c r="BB30" s="145" t="n">
        <v>1193</v>
      </c>
      <c r="BC30" s="145" t="n">
        <f aca="false">BA30-AZ30</f>
        <v>25</v>
      </c>
      <c r="BD30" s="145" t="n">
        <f aca="false">AP30</f>
        <v>8848.95025025025</v>
      </c>
      <c r="BE30" s="147" t="n">
        <f aca="false">BB30/24</f>
        <v>49.7083333333333</v>
      </c>
      <c r="BF30" s="174" t="n">
        <v>1.213</v>
      </c>
      <c r="BG30" s="175" t="n">
        <v>1.213</v>
      </c>
      <c r="BH30" s="176" t="n">
        <v>14.94</v>
      </c>
      <c r="BI30" s="177" t="n">
        <v>25.97</v>
      </c>
      <c r="BJ30" s="179" t="n">
        <v>22.01</v>
      </c>
      <c r="BK30" s="177" t="n">
        <v>23.13</v>
      </c>
      <c r="BL30" s="177" t="n">
        <v>985.08</v>
      </c>
      <c r="BM30" s="177" t="n">
        <v>50.12</v>
      </c>
      <c r="BN30" s="178" t="n">
        <v>0.9339</v>
      </c>
      <c r="BO30" s="177" t="n">
        <v>91.97</v>
      </c>
      <c r="BP30" s="176" t="n">
        <v>86.49</v>
      </c>
      <c r="BQ30" s="176"/>
      <c r="BR30" s="177" t="n">
        <v>12942</v>
      </c>
      <c r="BS30" s="145" t="n">
        <v>12764</v>
      </c>
      <c r="BT30" s="116" t="n">
        <f aca="false">BS30-BR30</f>
        <v>-178</v>
      </c>
      <c r="BU30" s="145" t="n">
        <f aca="false">BF30+BG30</f>
        <v>2.426</v>
      </c>
      <c r="BV30" s="147" t="n">
        <v>12</v>
      </c>
      <c r="BW30" s="147" t="n">
        <v>12</v>
      </c>
      <c r="BX30" s="147" t="n">
        <v>15.17</v>
      </c>
      <c r="BY30" s="147" t="n">
        <v>3.63</v>
      </c>
    </row>
    <row r="31" customFormat="false" ht="15" hidden="false" customHeight="false" outlineLevel="0" collapsed="false">
      <c r="A31" s="252"/>
      <c r="B31" s="124" t="n">
        <v>42971</v>
      </c>
      <c r="C31" s="125" t="n">
        <v>94.4</v>
      </c>
      <c r="D31" s="126" t="n">
        <v>0.667</v>
      </c>
      <c r="E31" s="128" t="n">
        <v>103</v>
      </c>
      <c r="F31" s="128" t="n">
        <v>86</v>
      </c>
      <c r="G31" s="128" t="n">
        <v>24</v>
      </c>
      <c r="H31" s="128" t="n">
        <v>0</v>
      </c>
      <c r="I31" s="128" t="n">
        <v>24</v>
      </c>
      <c r="J31" s="128" t="n">
        <v>0</v>
      </c>
      <c r="K31" s="156" t="n">
        <v>0</v>
      </c>
      <c r="L31" s="156" t="n">
        <v>0</v>
      </c>
      <c r="M31" s="156" t="n">
        <v>0</v>
      </c>
      <c r="N31" s="156" t="n">
        <v>0</v>
      </c>
      <c r="O31" s="156" t="n">
        <v>0</v>
      </c>
      <c r="P31" s="156" t="n">
        <v>0</v>
      </c>
      <c r="Q31" s="173" t="n">
        <v>3457</v>
      </c>
      <c r="R31" s="225" t="n">
        <v>2857</v>
      </c>
      <c r="S31" s="131" t="n">
        <v>2857</v>
      </c>
      <c r="T31" s="132" t="n">
        <v>2788</v>
      </c>
      <c r="U31" s="132" t="n">
        <v>2889</v>
      </c>
      <c r="V31" s="128" t="n">
        <v>40</v>
      </c>
      <c r="W31" s="128" t="n">
        <v>0</v>
      </c>
      <c r="X31" s="128" t="n">
        <v>40</v>
      </c>
      <c r="Y31" s="128" t="n">
        <v>0</v>
      </c>
      <c r="Z31" s="128" t="n">
        <v>60</v>
      </c>
      <c r="AA31" s="128" t="n">
        <v>0</v>
      </c>
      <c r="AB31" s="133" t="n">
        <f aca="false">U31-T31+AX31</f>
        <v>101</v>
      </c>
      <c r="AC31" s="134" t="n">
        <f aca="false">T31-S31</f>
        <v>-69</v>
      </c>
      <c r="AD31" s="128" t="n">
        <v>124</v>
      </c>
      <c r="AE31" s="135" t="n">
        <f aca="false">IF(AD31&gt;0, U31/(AD31*24),"no data")</f>
        <v>0.970766129032258</v>
      </c>
      <c r="AF31" s="136" t="n">
        <f aca="false">IF(Q31&gt;0,Q31/24,"no data")</f>
        <v>144.041666666667</v>
      </c>
      <c r="AG31" s="135" t="n">
        <f aca="false">IF(T31&gt;0,(T31/Q31),"no data")</f>
        <v>0.806479606595314</v>
      </c>
      <c r="AH31" s="137" t="n">
        <f aca="false">(1440-((V31*W31)+(X31*Y31)+(Z31*AA31))/(V31+X31+Z31))/1440</f>
        <v>1</v>
      </c>
      <c r="AI31" s="138" t="n">
        <f aca="false">IF(T31&gt;0,(1440-((W31*V31+AR31*AS31)+(Y31*X31+AT31*AU31)+(Z31*AA31+AV31*AW31))/(V31+X31+Z31))/1440,"no data")</f>
        <v>0.864285714285714</v>
      </c>
      <c r="AJ31" s="253" t="n">
        <v>8.03</v>
      </c>
      <c r="AK31" s="253" t="n">
        <v>136.96</v>
      </c>
      <c r="AL31" s="154" t="n">
        <f aca="false">AJ31*AK31</f>
        <v>1099.7888</v>
      </c>
      <c r="AM31" s="253" t="n">
        <v>24.611</v>
      </c>
      <c r="AN31" s="127" t="n">
        <v>946.6864</v>
      </c>
      <c r="AO31" s="140" t="n">
        <f aca="false">AM31*AN31</f>
        <v>23298.8989904</v>
      </c>
      <c r="AP31" s="141" t="n">
        <f aca="false">IF(T31&gt;0,((((AJ31*AK31)+(AM31*AN31))/(T31*1000))*1000000),"no data")</f>
        <v>8751.32273687231</v>
      </c>
      <c r="AQ31" s="154" t="n">
        <f aca="false">R31/24</f>
        <v>119.041666666667</v>
      </c>
      <c r="AR31" s="127" t="n">
        <v>0</v>
      </c>
      <c r="AS31" s="144" t="n">
        <v>0</v>
      </c>
      <c r="AT31" s="144" t="n">
        <v>0</v>
      </c>
      <c r="AU31" s="127" t="n">
        <v>0</v>
      </c>
      <c r="AV31" s="144" t="n">
        <v>19</v>
      </c>
      <c r="AW31" s="127" t="n">
        <v>1440</v>
      </c>
      <c r="AX31" s="127" t="n">
        <v>0</v>
      </c>
      <c r="AZ31" s="145" t="n">
        <v>934</v>
      </c>
      <c r="BA31" s="145" t="n">
        <v>972</v>
      </c>
      <c r="BB31" s="145" t="n">
        <v>983</v>
      </c>
      <c r="BC31" s="145" t="n">
        <f aca="false">BA31-AZ31</f>
        <v>38</v>
      </c>
      <c r="BD31" s="145" t="n">
        <f aca="false">AP31</f>
        <v>8751.32273687231</v>
      </c>
      <c r="BE31" s="147" t="n">
        <f aca="false">BB31/24</f>
        <v>40.9583333333333</v>
      </c>
      <c r="BF31" s="174" t="n">
        <v>0</v>
      </c>
      <c r="BG31" s="175" t="n">
        <v>0</v>
      </c>
      <c r="BH31" s="231" t="n">
        <v>24</v>
      </c>
      <c r="BI31" s="176" t="n">
        <v>25.76</v>
      </c>
      <c r="BJ31" s="177" t="n">
        <v>21.97</v>
      </c>
      <c r="BK31" s="177" t="n">
        <v>23.18</v>
      </c>
      <c r="BL31" s="177" t="n">
        <v>983.8</v>
      </c>
      <c r="BM31" s="176" t="n">
        <v>50.18</v>
      </c>
      <c r="BN31" s="178" t="n">
        <v>0.9339</v>
      </c>
      <c r="BO31" s="177" t="n">
        <v>91.25</v>
      </c>
      <c r="BP31" s="176" t="n">
        <v>86.5</v>
      </c>
      <c r="BQ31" s="176"/>
      <c r="BR31" s="177" t="n">
        <v>12957</v>
      </c>
      <c r="BS31" s="145" t="n">
        <v>12721</v>
      </c>
      <c r="BT31" s="116" t="n">
        <f aca="false">BS31-BR31</f>
        <v>-236</v>
      </c>
      <c r="BU31" s="145" t="n">
        <f aca="false">BF31+BG31</f>
        <v>0</v>
      </c>
      <c r="BV31" s="147" t="n">
        <v>0</v>
      </c>
      <c r="BW31" s="147" t="n">
        <v>0</v>
      </c>
      <c r="BX31" s="147" t="n">
        <v>12.82</v>
      </c>
      <c r="BY31" s="147" t="n">
        <v>6.37</v>
      </c>
    </row>
    <row r="32" customFormat="false" ht="15" hidden="false" customHeight="false" outlineLevel="0" collapsed="false">
      <c r="A32" s="252"/>
      <c r="B32" s="124" t="n">
        <v>42972</v>
      </c>
      <c r="C32" s="154" t="n">
        <v>93.6</v>
      </c>
      <c r="D32" s="126" t="n">
        <v>0.651</v>
      </c>
      <c r="E32" s="127" t="n">
        <v>103</v>
      </c>
      <c r="F32" s="127" t="n">
        <v>86</v>
      </c>
      <c r="G32" s="128" t="n">
        <v>24</v>
      </c>
      <c r="H32" s="128" t="n">
        <v>0</v>
      </c>
      <c r="I32" s="128" t="n">
        <v>24</v>
      </c>
      <c r="J32" s="128" t="n">
        <v>0</v>
      </c>
      <c r="K32" s="156" t="n">
        <v>0</v>
      </c>
      <c r="L32" s="156" t="n">
        <v>0</v>
      </c>
      <c r="M32" s="156" t="n">
        <v>0</v>
      </c>
      <c r="N32" s="156" t="n">
        <v>0</v>
      </c>
      <c r="O32" s="156" t="n">
        <v>0</v>
      </c>
      <c r="P32" s="156" t="n">
        <v>0</v>
      </c>
      <c r="Q32" s="156" t="n">
        <v>3464</v>
      </c>
      <c r="R32" s="131" t="n">
        <v>2926</v>
      </c>
      <c r="S32" s="131" t="n">
        <v>2926</v>
      </c>
      <c r="T32" s="132" t="n">
        <v>2858</v>
      </c>
      <c r="U32" s="132" t="n">
        <v>2960</v>
      </c>
      <c r="V32" s="128" t="n">
        <v>41</v>
      </c>
      <c r="W32" s="128" t="n">
        <v>0</v>
      </c>
      <c r="X32" s="128" t="n">
        <v>41</v>
      </c>
      <c r="Y32" s="128" t="n">
        <v>0</v>
      </c>
      <c r="Z32" s="128" t="n">
        <v>60</v>
      </c>
      <c r="AA32" s="128" t="n">
        <v>0</v>
      </c>
      <c r="AB32" s="133" t="n">
        <f aca="false">U32-T32+AX32</f>
        <v>102</v>
      </c>
      <c r="AC32" s="134" t="n">
        <f aca="false">T32-S32</f>
        <v>-68</v>
      </c>
      <c r="AD32" s="128" t="n">
        <v>126</v>
      </c>
      <c r="AE32" s="135" t="n">
        <f aca="false">IF(AD32&gt;0, U32/(AD32*24),"no data")</f>
        <v>0.978835978835979</v>
      </c>
      <c r="AF32" s="136" t="n">
        <f aca="false">IF(Q32&gt;0,Q32/24,"no data")</f>
        <v>144.333333333333</v>
      </c>
      <c r="AG32" s="135" t="n">
        <f aca="false">IF(T32&gt;0,(T32/Q32),"no data")</f>
        <v>0.825057736720554</v>
      </c>
      <c r="AH32" s="137" t="n">
        <f aca="false">(1440-((V32*W32)+(X32*Y32)+(Z32*AA32))/(V32+X32+Z32))/1440</f>
        <v>1</v>
      </c>
      <c r="AI32" s="138" t="n">
        <f aca="false">IF(T32&gt;0,(1440-((W32*V32+AR32*AS32)+(Y32*X32+AT32*AU32)+(Z32*AA32+AV32*AW32))/(V32+X32+Z32))/1440,"no data")</f>
        <v>0.866197183098592</v>
      </c>
      <c r="AJ32" s="253" t="n">
        <v>8.02</v>
      </c>
      <c r="AK32" s="253" t="n">
        <v>133.5</v>
      </c>
      <c r="AL32" s="154" t="n">
        <f aca="false">AJ32*AK32</f>
        <v>1070.67</v>
      </c>
      <c r="AM32" s="253" t="n">
        <v>25.178</v>
      </c>
      <c r="AN32" s="127" t="n">
        <v>947</v>
      </c>
      <c r="AO32" s="140" t="n">
        <f aca="false">AM32*AN32</f>
        <v>23843.566</v>
      </c>
      <c r="AP32" s="141" t="n">
        <f aca="false">IF(T32&gt;0,((((AJ32*AK32)+(AM32*AN32))/(T32*1000))*1000000),"no data")</f>
        <v>8717.36738978307</v>
      </c>
      <c r="AQ32" s="154" t="n">
        <f aca="false">R32/24</f>
        <v>121.916666666667</v>
      </c>
      <c r="AR32" s="127" t="n">
        <v>0</v>
      </c>
      <c r="AS32" s="144" t="n">
        <v>0</v>
      </c>
      <c r="AT32" s="127" t="n">
        <v>0</v>
      </c>
      <c r="AU32" s="127" t="n">
        <v>0</v>
      </c>
      <c r="AV32" s="144" t="n">
        <v>19</v>
      </c>
      <c r="AW32" s="127" t="n">
        <v>1440</v>
      </c>
      <c r="AX32" s="127" t="n">
        <v>0</v>
      </c>
      <c r="AZ32" s="145" t="n">
        <v>989</v>
      </c>
      <c r="BA32" s="145" t="n">
        <v>977</v>
      </c>
      <c r="BB32" s="145" t="n">
        <v>994</v>
      </c>
      <c r="BC32" s="145" t="n">
        <f aca="false">BA32-AZ32</f>
        <v>-12</v>
      </c>
      <c r="BD32" s="145" t="n">
        <f aca="false">AP32</f>
        <v>8717.36738978307</v>
      </c>
      <c r="BE32" s="147" t="n">
        <f aca="false">BB32/24</f>
        <v>41.4166666666667</v>
      </c>
      <c r="BF32" s="174" t="n">
        <v>0</v>
      </c>
      <c r="BG32" s="175" t="n">
        <v>0</v>
      </c>
      <c r="BH32" s="176" t="n">
        <v>24</v>
      </c>
      <c r="BI32" s="177" t="n">
        <v>26.76</v>
      </c>
      <c r="BJ32" s="177" t="n">
        <v>22.16</v>
      </c>
      <c r="BK32" s="177" t="n">
        <v>22.99</v>
      </c>
      <c r="BL32" s="177" t="n">
        <v>982.6</v>
      </c>
      <c r="BM32" s="177" t="n">
        <v>50.19</v>
      </c>
      <c r="BN32" s="178" t="n">
        <v>0.9346</v>
      </c>
      <c r="BO32" s="177" t="n">
        <v>95.08</v>
      </c>
      <c r="BP32" s="176" t="n">
        <v>86.43</v>
      </c>
      <c r="BQ32" s="176"/>
      <c r="BR32" s="145" t="n">
        <v>12722</v>
      </c>
      <c r="BS32" s="145" t="n">
        <v>12715</v>
      </c>
      <c r="BT32" s="116" t="n">
        <f aca="false">BS32-BR32</f>
        <v>-7</v>
      </c>
      <c r="BU32" s="145" t="n">
        <f aca="false">BF32+BG32</f>
        <v>0</v>
      </c>
      <c r="BV32" s="147" t="n">
        <v>0</v>
      </c>
      <c r="BW32" s="147" t="n">
        <v>0</v>
      </c>
      <c r="BX32" s="147" t="n">
        <v>24</v>
      </c>
      <c r="BY32" s="147" t="n">
        <v>5.93</v>
      </c>
    </row>
    <row r="33" customFormat="false" ht="15" hidden="false" customHeight="false" outlineLevel="0" collapsed="false">
      <c r="A33" s="252"/>
      <c r="B33" s="124" t="n">
        <v>42973</v>
      </c>
      <c r="C33" s="125" t="n">
        <v>89.3</v>
      </c>
      <c r="D33" s="126" t="n">
        <v>0.707</v>
      </c>
      <c r="E33" s="127" t="n">
        <v>96</v>
      </c>
      <c r="F33" s="127" t="n">
        <v>83</v>
      </c>
      <c r="G33" s="128" t="n">
        <v>24</v>
      </c>
      <c r="H33" s="128" t="n">
        <v>0</v>
      </c>
      <c r="I33" s="128" t="n">
        <v>24</v>
      </c>
      <c r="J33" s="128" t="n">
        <v>0</v>
      </c>
      <c r="K33" s="156" t="n">
        <v>0</v>
      </c>
      <c r="L33" s="156" t="n">
        <v>0</v>
      </c>
      <c r="M33" s="156" t="n">
        <v>0</v>
      </c>
      <c r="N33" s="156" t="n">
        <v>0</v>
      </c>
      <c r="O33" s="156" t="n">
        <v>0</v>
      </c>
      <c r="P33" s="156" t="n">
        <v>0</v>
      </c>
      <c r="Q33" s="156" t="n">
        <v>3505</v>
      </c>
      <c r="R33" s="131" t="n">
        <v>2958</v>
      </c>
      <c r="S33" s="131" t="n">
        <v>2958</v>
      </c>
      <c r="T33" s="132" t="n">
        <v>2884</v>
      </c>
      <c r="U33" s="132" t="n">
        <v>2982</v>
      </c>
      <c r="V33" s="128" t="n">
        <v>42</v>
      </c>
      <c r="W33" s="128" t="n">
        <v>0</v>
      </c>
      <c r="X33" s="128" t="n">
        <v>41</v>
      </c>
      <c r="Y33" s="127" t="n">
        <v>0</v>
      </c>
      <c r="Z33" s="128" t="n">
        <v>60</v>
      </c>
      <c r="AA33" s="127" t="n">
        <v>0</v>
      </c>
      <c r="AB33" s="133" t="n">
        <f aca="false">U33-T33+AX33</f>
        <v>98</v>
      </c>
      <c r="AC33" s="134" t="n">
        <f aca="false">T33-S33</f>
        <v>-74</v>
      </c>
      <c r="AD33" s="127" t="n">
        <v>126</v>
      </c>
      <c r="AE33" s="135" t="n">
        <f aca="false">IF(AD33&gt;0, U33/(AD33*24),"no data")</f>
        <v>0.986111111111111</v>
      </c>
      <c r="AF33" s="136" t="n">
        <f aca="false">IF(Q33&gt;0,Q33/24,"no data")</f>
        <v>146.041666666667</v>
      </c>
      <c r="AG33" s="135" t="n">
        <f aca="false">IF(T33&gt;0,(T33/Q33),"no data")</f>
        <v>0.822824536376605</v>
      </c>
      <c r="AH33" s="137" t="n">
        <f aca="false">(1440-((V33*W33)+(X33*Y33)+(Z33*AA33))/(V33+X33+Z33))/1440</f>
        <v>1</v>
      </c>
      <c r="AI33" s="138" t="n">
        <f aca="false">IF(T33&gt;0,(1440-((W33*V33+AR33*AS33)+(Y33*X33+AT33*AU33)+(Z33*AA33+AV33*AW33))/(V33+X33+Z33))/1440,"no data")</f>
        <v>0.874125874125874</v>
      </c>
      <c r="AJ33" s="253" t="n">
        <v>8.04</v>
      </c>
      <c r="AK33" s="253" t="n">
        <v>139.39</v>
      </c>
      <c r="AL33" s="154" t="n">
        <f aca="false">AJ33*AK33</f>
        <v>1120.6956</v>
      </c>
      <c r="AM33" s="253" t="n">
        <v>25.378</v>
      </c>
      <c r="AN33" s="127" t="n">
        <v>946.99975</v>
      </c>
      <c r="AO33" s="140" t="n">
        <f aca="false">AM33*AN33</f>
        <v>24032.9596555</v>
      </c>
      <c r="AP33" s="141" t="n">
        <f aca="false">IF(T33&gt;0,((((AJ33*AK33)+(AM33*AN33))/(T33*1000))*1000000),"no data")</f>
        <v>8721.7944713939</v>
      </c>
      <c r="AQ33" s="154" t="n">
        <f aca="false">R33/24</f>
        <v>123.25</v>
      </c>
      <c r="AR33" s="127" t="n">
        <v>0</v>
      </c>
      <c r="AS33" s="144" t="n">
        <v>0</v>
      </c>
      <c r="AT33" s="144" t="n">
        <v>0</v>
      </c>
      <c r="AU33" s="127" t="n">
        <v>0</v>
      </c>
      <c r="AV33" s="144" t="n">
        <v>18</v>
      </c>
      <c r="AW33" s="127" t="n">
        <v>1440</v>
      </c>
      <c r="AX33" s="127" t="n">
        <v>0</v>
      </c>
      <c r="AZ33" s="145" t="n">
        <v>998</v>
      </c>
      <c r="BA33" s="145" t="n">
        <v>985</v>
      </c>
      <c r="BB33" s="145" t="n">
        <v>999</v>
      </c>
      <c r="BC33" s="145" t="n">
        <f aca="false">BA33-AZ33</f>
        <v>-13</v>
      </c>
      <c r="BD33" s="145" t="n">
        <f aca="false">AP33</f>
        <v>8721.7944713939</v>
      </c>
      <c r="BE33" s="147" t="n">
        <f aca="false">BB33/24</f>
        <v>41.625</v>
      </c>
      <c r="BF33" s="174" t="n">
        <v>0</v>
      </c>
      <c r="BG33" s="175" t="n">
        <v>0</v>
      </c>
      <c r="BH33" s="176" t="n">
        <v>24</v>
      </c>
      <c r="BI33" s="177" t="n">
        <v>27.02</v>
      </c>
      <c r="BJ33" s="177" t="n">
        <v>22.35</v>
      </c>
      <c r="BK33" s="177" t="n">
        <v>23.21</v>
      </c>
      <c r="BL33" s="145" t="n">
        <v>983.6</v>
      </c>
      <c r="BM33" s="177" t="n">
        <v>50.23</v>
      </c>
      <c r="BN33" s="178" t="n">
        <v>0.933</v>
      </c>
      <c r="BO33" s="177" t="n">
        <v>95.2</v>
      </c>
      <c r="BP33" s="176" t="n">
        <v>86.53</v>
      </c>
      <c r="BQ33" s="176"/>
      <c r="BR33" s="145" t="n">
        <v>12715</v>
      </c>
      <c r="BS33" s="145" t="n">
        <v>12710</v>
      </c>
      <c r="BT33" s="116" t="n">
        <f aca="false">BS33-BR33</f>
        <v>-5</v>
      </c>
      <c r="BU33" s="145" t="n">
        <f aca="false">BF33+BG33</f>
        <v>0</v>
      </c>
      <c r="BV33" s="147" t="n">
        <v>0</v>
      </c>
      <c r="BW33" s="147" t="n">
        <v>0</v>
      </c>
      <c r="BX33" s="147" t="n">
        <v>24</v>
      </c>
      <c r="BY33" s="147" t="n">
        <v>6.2</v>
      </c>
    </row>
    <row r="34" customFormat="false" ht="12.75" hidden="false" customHeight="true" outlineLevel="0" collapsed="false">
      <c r="A34" s="226" t="s">
        <v>121</v>
      </c>
      <c r="B34" s="85" t="n">
        <v>42974</v>
      </c>
      <c r="C34" s="86" t="n">
        <v>92.4</v>
      </c>
      <c r="D34" s="214" t="n">
        <v>0.658</v>
      </c>
      <c r="E34" s="88" t="n">
        <v>100</v>
      </c>
      <c r="F34" s="88" t="n">
        <v>84</v>
      </c>
      <c r="G34" s="89" t="n">
        <v>24</v>
      </c>
      <c r="H34" s="89" t="n">
        <v>0</v>
      </c>
      <c r="I34" s="89" t="n">
        <v>24</v>
      </c>
      <c r="J34" s="89" t="n">
        <v>0</v>
      </c>
      <c r="K34" s="90" t="n">
        <v>0</v>
      </c>
      <c r="L34" s="90" t="n">
        <v>0</v>
      </c>
      <c r="M34" s="90" t="n">
        <v>0</v>
      </c>
      <c r="N34" s="90" t="n">
        <v>0</v>
      </c>
      <c r="O34" s="90" t="n">
        <v>0</v>
      </c>
      <c r="P34" s="90" t="n">
        <v>0</v>
      </c>
      <c r="Q34" s="90" t="n">
        <v>3473</v>
      </c>
      <c r="R34" s="91" t="n">
        <v>2932</v>
      </c>
      <c r="S34" s="91" t="n">
        <v>2932</v>
      </c>
      <c r="T34" s="92" t="n">
        <v>2861</v>
      </c>
      <c r="U34" s="92" t="n">
        <v>2961</v>
      </c>
      <c r="V34" s="89" t="n">
        <v>41</v>
      </c>
      <c r="W34" s="89" t="n">
        <v>0</v>
      </c>
      <c r="X34" s="89" t="n">
        <v>40</v>
      </c>
      <c r="Y34" s="89" t="n">
        <v>0</v>
      </c>
      <c r="Z34" s="89" t="n">
        <v>60</v>
      </c>
      <c r="AA34" s="88" t="n">
        <v>0</v>
      </c>
      <c r="AB34" s="93" t="n">
        <f aca="false">U34-T34+AX34</f>
        <v>100</v>
      </c>
      <c r="AC34" s="94" t="n">
        <f aca="false">T34-S34</f>
        <v>-71</v>
      </c>
      <c r="AD34" s="88" t="n">
        <v>126</v>
      </c>
      <c r="AE34" s="95" t="n">
        <f aca="false">IF(AD34&gt;0, U34/(AD34*24),"no data")</f>
        <v>0.979166666666667</v>
      </c>
      <c r="AF34" s="96" t="n">
        <f aca="false">IF(Q34&gt;0,Q34/24,"no data")</f>
        <v>144.708333333333</v>
      </c>
      <c r="AG34" s="95" t="n">
        <f aca="false">IF(T34&gt;0,(T34/Q34),"no data")</f>
        <v>0.823783472502159</v>
      </c>
      <c r="AH34" s="97" t="n">
        <f aca="false">(1440-((V34*W34)+(X34*Y34)+(Z34*AA34))/(V34+X34+Z34))/1440</f>
        <v>1</v>
      </c>
      <c r="AI34" s="98" t="n">
        <f aca="false">IF(T34&gt;0,(1440-((W34*V34+AR34*AS34)+(Y34*X34+AT34*AU34)+(Z34*AA34+AV34*AW34))/(V34+X34+Z34))/1440,"no data")</f>
        <v>0.865248226950355</v>
      </c>
      <c r="AJ34" s="251" t="n">
        <v>8.015</v>
      </c>
      <c r="AK34" s="251" t="n">
        <v>136.18</v>
      </c>
      <c r="AL34" s="101" t="n">
        <f aca="false">AJ34*AK34</f>
        <v>1091.4827</v>
      </c>
      <c r="AM34" s="251" t="n">
        <v>25.268</v>
      </c>
      <c r="AN34" s="88" t="n">
        <v>946</v>
      </c>
      <c r="AO34" s="103" t="n">
        <f aca="false">AM34*AN34</f>
        <v>23903.528</v>
      </c>
      <c r="AP34" s="104" t="n">
        <f aca="false">IF(T34&gt;0,((((AJ34*AK34)+(AM34*AN34))/(T34*1000))*1000000),"no data")</f>
        <v>8736.45952464174</v>
      </c>
      <c r="AQ34" s="101" t="n">
        <f aca="false">R34/24</f>
        <v>122.166666666667</v>
      </c>
      <c r="AR34" s="88" t="n">
        <v>0</v>
      </c>
      <c r="AS34" s="106" t="n">
        <v>0</v>
      </c>
      <c r="AT34" s="106" t="n">
        <v>0</v>
      </c>
      <c r="AU34" s="88" t="n">
        <v>0</v>
      </c>
      <c r="AV34" s="106" t="n">
        <v>19</v>
      </c>
      <c r="AW34" s="88" t="n">
        <v>1440</v>
      </c>
      <c r="AX34" s="88" t="n">
        <v>0</v>
      </c>
      <c r="AZ34" s="107" t="n">
        <v>990</v>
      </c>
      <c r="BA34" s="107" t="n">
        <v>976</v>
      </c>
      <c r="BB34" s="107" t="n">
        <v>995</v>
      </c>
      <c r="BC34" s="107" t="n">
        <f aca="false">BA34-AZ34</f>
        <v>-14</v>
      </c>
      <c r="BD34" s="107" t="n">
        <f aca="false">AP34</f>
        <v>8736.45952464174</v>
      </c>
      <c r="BE34" s="232" t="n">
        <f aca="false">BB34/24</f>
        <v>41.4583333333333</v>
      </c>
      <c r="BF34" s="109" t="n">
        <v>0</v>
      </c>
      <c r="BG34" s="110" t="n">
        <v>0</v>
      </c>
      <c r="BH34" s="111" t="n">
        <v>24</v>
      </c>
      <c r="BI34" s="112" t="n">
        <v>26.8</v>
      </c>
      <c r="BJ34" s="111" t="n">
        <v>22.18</v>
      </c>
      <c r="BK34" s="111" t="n">
        <v>23.04</v>
      </c>
      <c r="BL34" s="112" t="n">
        <v>983.9</v>
      </c>
      <c r="BM34" s="111" t="n">
        <v>50.1</v>
      </c>
      <c r="BN34" s="113" t="n">
        <v>0.9342</v>
      </c>
      <c r="BO34" s="112" t="n">
        <v>95.1</v>
      </c>
      <c r="BP34" s="111" t="n">
        <v>86.4</v>
      </c>
      <c r="BQ34" s="114"/>
      <c r="BR34" s="107" t="n">
        <v>12736</v>
      </c>
      <c r="BS34" s="107" t="n">
        <v>12746</v>
      </c>
      <c r="BT34" s="116" t="n">
        <f aca="false">BS34-BR34</f>
        <v>10</v>
      </c>
      <c r="BU34" s="107" t="n">
        <f aca="false">BF34+BG34</f>
        <v>0</v>
      </c>
      <c r="BV34" s="108" t="n">
        <v>0</v>
      </c>
      <c r="BW34" s="108" t="n">
        <v>0</v>
      </c>
      <c r="BX34" s="108" t="n">
        <v>24</v>
      </c>
      <c r="BY34" s="108" t="n">
        <v>6.5</v>
      </c>
    </row>
    <row r="35" customFormat="false" ht="15" hidden="false" customHeight="false" outlineLevel="0" collapsed="false">
      <c r="A35" s="226"/>
      <c r="B35" s="85" t="n">
        <v>42975</v>
      </c>
      <c r="C35" s="86" t="n">
        <v>90</v>
      </c>
      <c r="D35" s="214" t="n">
        <v>0.65</v>
      </c>
      <c r="E35" s="88" t="n">
        <v>100</v>
      </c>
      <c r="F35" s="88" t="n">
        <v>84</v>
      </c>
      <c r="G35" s="89" t="n">
        <v>24</v>
      </c>
      <c r="H35" s="89" t="n">
        <v>0</v>
      </c>
      <c r="I35" s="89" t="n">
        <v>24</v>
      </c>
      <c r="J35" s="89" t="n">
        <v>0</v>
      </c>
      <c r="K35" s="90" t="n">
        <v>0</v>
      </c>
      <c r="L35" s="90" t="n">
        <v>0</v>
      </c>
      <c r="M35" s="90" t="n">
        <v>0</v>
      </c>
      <c r="N35" s="90" t="n">
        <v>0</v>
      </c>
      <c r="O35" s="90" t="n">
        <v>0</v>
      </c>
      <c r="P35" s="90" t="n">
        <v>0</v>
      </c>
      <c r="Q35" s="90" t="n">
        <v>3496</v>
      </c>
      <c r="R35" s="91" t="n">
        <v>2965</v>
      </c>
      <c r="S35" s="91" t="n">
        <v>2965</v>
      </c>
      <c r="T35" s="92" t="n">
        <v>2893</v>
      </c>
      <c r="U35" s="92" t="n">
        <v>2994</v>
      </c>
      <c r="V35" s="89" t="n">
        <v>42</v>
      </c>
      <c r="W35" s="89" t="n">
        <v>0</v>
      </c>
      <c r="X35" s="89" t="n">
        <v>41</v>
      </c>
      <c r="Y35" s="89" t="n">
        <v>0</v>
      </c>
      <c r="Z35" s="89" t="n">
        <v>60</v>
      </c>
      <c r="AA35" s="88" t="n">
        <v>0</v>
      </c>
      <c r="AB35" s="93" t="n">
        <f aca="false">U35-T35+AX35</f>
        <v>101</v>
      </c>
      <c r="AC35" s="94" t="n">
        <f aca="false">T35-S35</f>
        <v>-72</v>
      </c>
      <c r="AD35" s="88" t="n">
        <v>127</v>
      </c>
      <c r="AE35" s="95" t="n">
        <f aca="false">IF(AD35&gt;0, U35/(AD35*24),"no data")</f>
        <v>0.982283464566929</v>
      </c>
      <c r="AF35" s="96" t="n">
        <f aca="false">IF(Q35&gt;0,Q35/24,"no data")</f>
        <v>145.666666666667</v>
      </c>
      <c r="AG35" s="95" t="n">
        <f aca="false">IF(T35&gt;0,(T35/Q35),"no data")</f>
        <v>0.827517162471396</v>
      </c>
      <c r="AH35" s="97" t="n">
        <f aca="false">(1440-((V35*W35)+(X35*Y35)+(Z35*AA35))/(V35+X35+Z35))/1440</f>
        <v>1</v>
      </c>
      <c r="AI35" s="98" t="n">
        <f aca="false">IF(T35&gt;0,(1440-((W35*V35+AR35*AS35)+(Y35*X35+AT35*AU35)+(Z35*AA35+AV35*AW35))/(V35+X35+Z35))/1440,"no data")</f>
        <v>0.874125874125874</v>
      </c>
      <c r="AJ35" s="251" t="n">
        <v>8.025</v>
      </c>
      <c r="AK35" s="251" t="n">
        <v>140.49</v>
      </c>
      <c r="AL35" s="101" t="n">
        <f aca="false">AJ35*AK35</f>
        <v>1127.43225</v>
      </c>
      <c r="AM35" s="251" t="n">
        <v>25.583</v>
      </c>
      <c r="AN35" s="88" t="n">
        <v>945</v>
      </c>
      <c r="AO35" s="103" t="n">
        <f aca="false">AM35*AN35</f>
        <v>24175.935</v>
      </c>
      <c r="AP35" s="104" t="n">
        <f aca="false">IF(T35&gt;0,((((AJ35*AK35)+(AM35*AN35))/(T35*1000))*1000000),"no data")</f>
        <v>8746.41107846526</v>
      </c>
      <c r="AQ35" s="101" t="n">
        <f aca="false">R35/24</f>
        <v>123.541666666667</v>
      </c>
      <c r="AR35" s="88" t="n">
        <v>0</v>
      </c>
      <c r="AS35" s="106" t="n">
        <v>0</v>
      </c>
      <c r="AT35" s="106" t="n">
        <v>0</v>
      </c>
      <c r="AU35" s="88" t="n">
        <v>0</v>
      </c>
      <c r="AV35" s="106" t="n">
        <v>18</v>
      </c>
      <c r="AW35" s="88" t="n">
        <v>1440</v>
      </c>
      <c r="AX35" s="88" t="n">
        <v>0</v>
      </c>
      <c r="AZ35" s="107" t="n">
        <v>1000</v>
      </c>
      <c r="BA35" s="107" t="n">
        <v>991</v>
      </c>
      <c r="BB35" s="107" t="n">
        <v>1003</v>
      </c>
      <c r="BC35" s="107" t="n">
        <f aca="false">BA35-AZ35</f>
        <v>-9</v>
      </c>
      <c r="BD35" s="107" t="n">
        <f aca="false">AP35</f>
        <v>8746.41107846526</v>
      </c>
      <c r="BE35" s="232" t="n">
        <f aca="false">BB35/24</f>
        <v>41.7916666666667</v>
      </c>
      <c r="BF35" s="109" t="n">
        <v>0</v>
      </c>
      <c r="BG35" s="110" t="n">
        <v>0</v>
      </c>
      <c r="BH35" s="111" t="n">
        <v>23.81</v>
      </c>
      <c r="BI35" s="111" t="n">
        <v>27.19</v>
      </c>
      <c r="BJ35" s="112" t="n">
        <v>22.59</v>
      </c>
      <c r="BK35" s="111" t="n">
        <v>23.19</v>
      </c>
      <c r="BL35" s="112" t="n">
        <v>984.8</v>
      </c>
      <c r="BM35" s="111" t="n">
        <v>50.16</v>
      </c>
      <c r="BN35" s="113" t="n">
        <v>0.9331</v>
      </c>
      <c r="BO35" s="107" t="n">
        <v>94.65</v>
      </c>
      <c r="BP35" s="111" t="n">
        <v>86.4</v>
      </c>
      <c r="BQ35" s="114"/>
      <c r="BR35" s="107" t="n">
        <v>12769</v>
      </c>
      <c r="BS35" s="107" t="n">
        <v>12763</v>
      </c>
      <c r="BT35" s="116" t="n">
        <f aca="false">BS35-BR35</f>
        <v>-6</v>
      </c>
      <c r="BU35" s="107" t="n">
        <f aca="false">BF35+BG35</f>
        <v>0</v>
      </c>
      <c r="BV35" s="108" t="n">
        <v>0</v>
      </c>
      <c r="BW35" s="108" t="n">
        <v>0</v>
      </c>
      <c r="BX35" s="108" t="n">
        <v>24</v>
      </c>
      <c r="BY35" s="108" t="n">
        <v>6.73</v>
      </c>
    </row>
    <row r="36" customFormat="false" ht="15" hidden="false" customHeight="false" outlineLevel="0" collapsed="false">
      <c r="A36" s="226"/>
      <c r="B36" s="85" t="n">
        <v>42976</v>
      </c>
      <c r="C36" s="86" t="n">
        <v>88</v>
      </c>
      <c r="D36" s="214" t="n">
        <v>0.7</v>
      </c>
      <c r="E36" s="88" t="n">
        <v>95</v>
      </c>
      <c r="F36" s="88" t="n">
        <v>81</v>
      </c>
      <c r="G36" s="89" t="n">
        <v>24</v>
      </c>
      <c r="H36" s="89" t="n">
        <v>0</v>
      </c>
      <c r="I36" s="89" t="n">
        <v>24</v>
      </c>
      <c r="J36" s="89" t="n">
        <v>0</v>
      </c>
      <c r="K36" s="90" t="n">
        <v>0</v>
      </c>
      <c r="L36" s="90" t="n">
        <v>0</v>
      </c>
      <c r="M36" s="90" t="n">
        <v>0</v>
      </c>
      <c r="N36" s="90" t="n">
        <v>0</v>
      </c>
      <c r="O36" s="90" t="n">
        <v>12</v>
      </c>
      <c r="P36" s="90" t="n">
        <v>0</v>
      </c>
      <c r="Q36" s="90" t="n">
        <v>3525</v>
      </c>
      <c r="R36" s="91" t="n">
        <v>3155</v>
      </c>
      <c r="S36" s="91" t="n">
        <v>3155</v>
      </c>
      <c r="T36" s="92" t="n">
        <v>3084</v>
      </c>
      <c r="U36" s="92" t="n">
        <v>3190</v>
      </c>
      <c r="V36" s="89" t="n">
        <v>41</v>
      </c>
      <c r="W36" s="89" t="n">
        <v>0</v>
      </c>
      <c r="X36" s="89" t="n">
        <v>41</v>
      </c>
      <c r="Y36" s="89" t="n">
        <v>0</v>
      </c>
      <c r="Z36" s="89" t="n">
        <v>60</v>
      </c>
      <c r="AA36" s="88" t="n">
        <v>0</v>
      </c>
      <c r="AB36" s="93" t="n">
        <f aca="false">U36-T36+AX36</f>
        <v>106</v>
      </c>
      <c r="AC36" s="94" t="n">
        <f aca="false">T36-S36</f>
        <v>-71</v>
      </c>
      <c r="AD36" s="88" t="n">
        <v>141</v>
      </c>
      <c r="AE36" s="95" t="n">
        <f aca="false">IF(AD36&gt;0, U36/(AD36*24),"no data")</f>
        <v>0.942671394799054</v>
      </c>
      <c r="AF36" s="96" t="n">
        <f aca="false">IF(Q36&gt;0,Q36/24,"no data")</f>
        <v>146.875</v>
      </c>
      <c r="AG36" s="95" t="n">
        <f aca="false">IF(T36&gt;0,(T36/Q36),"no data")</f>
        <v>0.874893617021277</v>
      </c>
      <c r="AH36" s="97" t="n">
        <f aca="false">(1440-((V36*W36)+(X36*Y36)+(Z36*AA36))/(V36+X36+Z36))/1440</f>
        <v>1</v>
      </c>
      <c r="AI36" s="98" t="n">
        <f aca="false">IF(T36&gt;0,(1440-((W36*V36+AR36*AS36)+(Y36*X36+AT36*AU36)+(Z36*AA36+AV36*AW36))/(V36+X36+Z36))/1440,"no data")</f>
        <v>0.936619718309859</v>
      </c>
      <c r="AJ36" s="251" t="n">
        <v>8</v>
      </c>
      <c r="AK36" s="251" t="n">
        <v>138.92</v>
      </c>
      <c r="AL36" s="101" t="n">
        <f aca="false">AJ36*AK36</f>
        <v>1111.36</v>
      </c>
      <c r="AM36" s="251" t="n">
        <v>28.048</v>
      </c>
      <c r="AN36" s="88" t="n">
        <v>934</v>
      </c>
      <c r="AO36" s="103" t="n">
        <f aca="false">AM36*AN36</f>
        <v>26196.832</v>
      </c>
      <c r="AP36" s="104" t="n">
        <f aca="false">IF(T36&gt;0,((((AJ36*AK36)+(AM36*AN36))/(T36*1000))*1000000),"no data")</f>
        <v>8854.79636835279</v>
      </c>
      <c r="AQ36" s="101" t="n">
        <f aca="false">R36/24</f>
        <v>131.458333333333</v>
      </c>
      <c r="AR36" s="88" t="n">
        <v>0</v>
      </c>
      <c r="AS36" s="106" t="n">
        <v>0</v>
      </c>
      <c r="AT36" s="106" t="n">
        <v>0</v>
      </c>
      <c r="AU36" s="88" t="n">
        <v>0</v>
      </c>
      <c r="AV36" s="106" t="n">
        <v>18</v>
      </c>
      <c r="AW36" s="88" t="n">
        <v>720</v>
      </c>
      <c r="AX36" s="88" t="n">
        <v>0</v>
      </c>
      <c r="AZ36" s="107" t="n">
        <v>1005</v>
      </c>
      <c r="BA36" s="107" t="n">
        <v>991</v>
      </c>
      <c r="BB36" s="107" t="n">
        <v>1194</v>
      </c>
      <c r="BC36" s="107" t="n">
        <f aca="false">BA36-AZ36</f>
        <v>-14</v>
      </c>
      <c r="BD36" s="107" t="n">
        <f aca="false">AP36</f>
        <v>8854.79636835279</v>
      </c>
      <c r="BE36" s="232" t="n">
        <f aca="false">BB36/24</f>
        <v>49.75</v>
      </c>
      <c r="BF36" s="109" t="n">
        <v>1.143</v>
      </c>
      <c r="BG36" s="110" t="n">
        <v>1.143</v>
      </c>
      <c r="BH36" s="111" t="n">
        <v>24</v>
      </c>
      <c r="BI36" s="112" t="n">
        <v>27.6</v>
      </c>
      <c r="BJ36" s="111" t="n">
        <v>23</v>
      </c>
      <c r="BK36" s="111" t="n">
        <v>23.02</v>
      </c>
      <c r="BL36" s="112" t="n">
        <v>986.46</v>
      </c>
      <c r="BM36" s="111" t="n">
        <v>50.18</v>
      </c>
      <c r="BN36" s="113" t="n">
        <v>0.9333</v>
      </c>
      <c r="BO36" s="112" t="n">
        <v>94.98</v>
      </c>
      <c r="BP36" s="111" t="n">
        <v>86.5</v>
      </c>
      <c r="BQ36" s="114"/>
      <c r="BR36" s="107" t="n">
        <v>12929</v>
      </c>
      <c r="BS36" s="107" t="n">
        <v>12929</v>
      </c>
      <c r="BT36" s="116" t="n">
        <f aca="false">BS36-BR36</f>
        <v>0</v>
      </c>
      <c r="BU36" s="107" t="n">
        <f aca="false">BF36+BG36</f>
        <v>2.286</v>
      </c>
      <c r="BV36" s="108" t="n">
        <v>12</v>
      </c>
      <c r="BW36" s="108" t="n">
        <v>12</v>
      </c>
      <c r="BX36" s="108" t="n">
        <v>24</v>
      </c>
      <c r="BY36" s="108" t="n">
        <v>4.6</v>
      </c>
    </row>
    <row r="37" customFormat="false" ht="15" hidden="false" customHeight="false" outlineLevel="0" collapsed="false">
      <c r="A37" s="226"/>
      <c r="B37" s="85" t="n">
        <v>42977</v>
      </c>
      <c r="C37" s="86" t="n">
        <v>82.9</v>
      </c>
      <c r="D37" s="214" t="n">
        <v>0.821</v>
      </c>
      <c r="E37" s="88" t="n">
        <v>88</v>
      </c>
      <c r="F37" s="88" t="n">
        <v>79</v>
      </c>
      <c r="G37" s="89" t="n">
        <v>24</v>
      </c>
      <c r="H37" s="89" t="n">
        <v>0</v>
      </c>
      <c r="I37" s="89" t="n">
        <v>24</v>
      </c>
      <c r="J37" s="89" t="n">
        <v>0</v>
      </c>
      <c r="K37" s="90" t="n">
        <v>0</v>
      </c>
      <c r="L37" s="90" t="n">
        <v>0</v>
      </c>
      <c r="M37" s="90" t="n">
        <v>0</v>
      </c>
      <c r="N37" s="90" t="n">
        <v>0</v>
      </c>
      <c r="O37" s="90" t="n">
        <v>12</v>
      </c>
      <c r="P37" s="90" t="n">
        <v>0</v>
      </c>
      <c r="Q37" s="90" t="n">
        <v>3571</v>
      </c>
      <c r="R37" s="91" t="n">
        <v>3161</v>
      </c>
      <c r="S37" s="91" t="n">
        <v>3161</v>
      </c>
      <c r="T37" s="92" t="n">
        <v>3086</v>
      </c>
      <c r="U37" s="92" t="n">
        <v>3191</v>
      </c>
      <c r="V37" s="89" t="n">
        <v>42</v>
      </c>
      <c r="W37" s="89" t="n">
        <v>0</v>
      </c>
      <c r="X37" s="89" t="n">
        <v>42</v>
      </c>
      <c r="Y37" s="89" t="n">
        <v>0</v>
      </c>
      <c r="Z37" s="89" t="n">
        <v>60</v>
      </c>
      <c r="AA37" s="88" t="n">
        <v>0</v>
      </c>
      <c r="AB37" s="93" t="n">
        <f aca="false">U37-T37+AX37</f>
        <v>105</v>
      </c>
      <c r="AC37" s="94" t="n">
        <f aca="false">T37-S37</f>
        <v>-75</v>
      </c>
      <c r="AD37" s="88" t="n">
        <v>142</v>
      </c>
      <c r="AE37" s="95" t="n">
        <f aca="false">IF(AD37&gt;0, U37/(AD37*24),"no data")</f>
        <v>0.936326291079812</v>
      </c>
      <c r="AF37" s="96" t="n">
        <f aca="false">IF(Q37&gt;0,Q37/24,"no data")</f>
        <v>148.791666666667</v>
      </c>
      <c r="AG37" s="95" t="n">
        <f aca="false">IF(T37&gt;0,(T37/Q37),"no data")</f>
        <v>0.864183702044245</v>
      </c>
      <c r="AH37" s="97" t="n">
        <f aca="false">(1440-((V37*W37)+(X37*Y37)+(Z37*AA37))/(V37+X37+Z37))/1440</f>
        <v>1</v>
      </c>
      <c r="AI37" s="98" t="n">
        <f aca="false">IF(T37&gt;0,(1440-((W37*V37+AR37*AS37)+(Y37*X37+AT37*AU37)+(Z37*AA37+AV37*AW37))/(V37+X37+Z37))/1440,"no data")</f>
        <v>0.9375</v>
      </c>
      <c r="AJ37" s="251" t="n">
        <v>8.01</v>
      </c>
      <c r="AK37" s="251" t="n">
        <v>133.29</v>
      </c>
      <c r="AL37" s="101" t="n">
        <f aca="false">AJ37*AK37</f>
        <v>1067.6529</v>
      </c>
      <c r="AM37" s="251" t="n">
        <v>28.009</v>
      </c>
      <c r="AN37" s="88" t="n">
        <v>935</v>
      </c>
      <c r="AO37" s="103" t="n">
        <f aca="false">AM37*AN37</f>
        <v>26188.415</v>
      </c>
      <c r="AP37" s="104" t="n">
        <f aca="false">IF(T37&gt;0,((((AJ37*AK37)+(AM37*AN37))/(T37*1000))*1000000),"no data")</f>
        <v>8832.16717433571</v>
      </c>
      <c r="AQ37" s="101" t="n">
        <f aca="false">R37/24</f>
        <v>131.708333333333</v>
      </c>
      <c r="AR37" s="88" t="n">
        <v>0</v>
      </c>
      <c r="AS37" s="106" t="n">
        <v>0</v>
      </c>
      <c r="AT37" s="106" t="n">
        <v>0</v>
      </c>
      <c r="AU37" s="88" t="n">
        <v>0</v>
      </c>
      <c r="AV37" s="106" t="n">
        <v>18</v>
      </c>
      <c r="AW37" s="88" t="n">
        <v>720</v>
      </c>
      <c r="AX37" s="88" t="n">
        <v>0</v>
      </c>
      <c r="AZ37" s="107" t="n">
        <v>1008</v>
      </c>
      <c r="BA37" s="107" t="n">
        <v>997</v>
      </c>
      <c r="BB37" s="107" t="n">
        <v>1186</v>
      </c>
      <c r="BC37" s="107" t="n">
        <f aca="false">BA37-AZ37</f>
        <v>-11</v>
      </c>
      <c r="BD37" s="107" t="n">
        <f aca="false">AP37</f>
        <v>8832.16717433571</v>
      </c>
      <c r="BE37" s="232" t="n">
        <f aca="false">BB37/24</f>
        <v>49.4166666666667</v>
      </c>
      <c r="BF37" s="109" t="n">
        <v>1.046</v>
      </c>
      <c r="BG37" s="110" t="n">
        <v>1.078</v>
      </c>
      <c r="BH37" s="111" t="n">
        <v>24</v>
      </c>
      <c r="BI37" s="112" t="n">
        <v>27.6</v>
      </c>
      <c r="BJ37" s="111" t="n">
        <v>23</v>
      </c>
      <c r="BK37" s="111" t="n">
        <v>23.3</v>
      </c>
      <c r="BL37" s="112" t="n">
        <v>987</v>
      </c>
      <c r="BM37" s="111" t="n">
        <v>50.19</v>
      </c>
      <c r="BN37" s="122" t="n">
        <v>0.9343</v>
      </c>
      <c r="BO37" s="111" t="n">
        <v>95.3</v>
      </c>
      <c r="BP37" s="111" t="n">
        <v>86.7</v>
      </c>
      <c r="BQ37" s="114"/>
      <c r="BR37" s="107" t="n">
        <v>12838</v>
      </c>
      <c r="BS37" s="107" t="n">
        <v>12854</v>
      </c>
      <c r="BT37" s="116" t="n">
        <f aca="false">BS37-BR37</f>
        <v>16</v>
      </c>
      <c r="BU37" s="107" t="n">
        <f aca="false">BF37+BG37</f>
        <v>2.124</v>
      </c>
      <c r="BV37" s="108" t="n">
        <v>12</v>
      </c>
      <c r="BW37" s="108" t="n">
        <v>12</v>
      </c>
      <c r="BX37" s="108" t="n">
        <v>24</v>
      </c>
      <c r="BY37" s="108" t="n">
        <v>5.17</v>
      </c>
    </row>
    <row r="38" customFormat="false" ht="15" hidden="false" customHeight="false" outlineLevel="0" collapsed="false">
      <c r="A38" s="226"/>
      <c r="B38" s="85" t="n">
        <v>42978</v>
      </c>
      <c r="C38" s="86" t="n">
        <v>82.6</v>
      </c>
      <c r="D38" s="214" t="n">
        <v>0.834</v>
      </c>
      <c r="E38" s="88" t="n">
        <v>86</v>
      </c>
      <c r="F38" s="88" t="n">
        <v>80</v>
      </c>
      <c r="G38" s="89" t="n">
        <v>24</v>
      </c>
      <c r="H38" s="89" t="n">
        <v>0</v>
      </c>
      <c r="I38" s="89" t="n">
        <v>24</v>
      </c>
      <c r="J38" s="89" t="n">
        <v>0</v>
      </c>
      <c r="K38" s="90" t="n">
        <v>0</v>
      </c>
      <c r="L38" s="90" t="n">
        <v>0</v>
      </c>
      <c r="M38" s="90" t="n">
        <v>0</v>
      </c>
      <c r="N38" s="90" t="n">
        <v>0</v>
      </c>
      <c r="O38" s="564" t="n">
        <v>10.5</v>
      </c>
      <c r="P38" s="90" t="n">
        <v>0</v>
      </c>
      <c r="Q38" s="90" t="n">
        <v>3575</v>
      </c>
      <c r="R38" s="91" t="n">
        <v>3135</v>
      </c>
      <c r="S38" s="91" t="n">
        <v>3135</v>
      </c>
      <c r="T38" s="92" t="n">
        <v>3067</v>
      </c>
      <c r="U38" s="92" t="n">
        <v>3170</v>
      </c>
      <c r="V38" s="89" t="n">
        <v>42</v>
      </c>
      <c r="W38" s="89" t="n">
        <v>0</v>
      </c>
      <c r="X38" s="89" t="n">
        <v>41</v>
      </c>
      <c r="Y38" s="89" t="n">
        <v>0</v>
      </c>
      <c r="Z38" s="89" t="n">
        <v>60</v>
      </c>
      <c r="AA38" s="88" t="n">
        <v>0</v>
      </c>
      <c r="AB38" s="93" t="n">
        <f aca="false">U38-T38+AX38</f>
        <v>103</v>
      </c>
      <c r="AC38" s="94" t="n">
        <f aca="false">T38-S38</f>
        <v>-68</v>
      </c>
      <c r="AD38" s="88" t="n">
        <v>141</v>
      </c>
      <c r="AE38" s="95" t="n">
        <f aca="false">IF(AD38&gt;0, U38/(AD38*24),"no data")</f>
        <v>0.936761229314421</v>
      </c>
      <c r="AF38" s="96" t="n">
        <f aca="false">IF(Q38&gt;0,Q38/24,"no data")</f>
        <v>148.958333333333</v>
      </c>
      <c r="AG38" s="95" t="n">
        <f aca="false">IF(T38&gt;0,(T38/Q38),"no data")</f>
        <v>0.857902097902098</v>
      </c>
      <c r="AH38" s="97" t="n">
        <f aca="false">(1440-((V38*W38)+(X38*Y38)+(Z38*AA38))/(V38+X38+Z38))/1440</f>
        <v>1</v>
      </c>
      <c r="AI38" s="98" t="n">
        <f aca="false">IF(T38&gt;0,(1440-((W38*V38+AR38*AS38)+(Y38*X38+AT38*AU38)+(Z38*AA38+AV38*AW38))/(V38+X38+Z38))/1440,"no data")</f>
        <v>0.929195804195804</v>
      </c>
      <c r="AJ38" s="251" t="n">
        <v>8.02</v>
      </c>
      <c r="AK38" s="251" t="n">
        <v>136.14</v>
      </c>
      <c r="AL38" s="101" t="n">
        <f aca="false">AJ38*AK38</f>
        <v>1091.8428</v>
      </c>
      <c r="AM38" s="251" t="n">
        <v>27.455</v>
      </c>
      <c r="AN38" s="88" t="n">
        <v>942</v>
      </c>
      <c r="AO38" s="103" t="n">
        <f aca="false">AM38*AN38</f>
        <v>25862.61</v>
      </c>
      <c r="AP38" s="104" t="n">
        <f aca="false">IF(T38&gt;0,((((AJ38*AK38)+(AM38*AN38))/(T38*1000))*1000000),"no data")</f>
        <v>8788.54020215194</v>
      </c>
      <c r="AQ38" s="101" t="n">
        <f aca="false">R38/24</f>
        <v>130.625</v>
      </c>
      <c r="AR38" s="88" t="n">
        <v>0</v>
      </c>
      <c r="AS38" s="106" t="n">
        <v>0</v>
      </c>
      <c r="AT38" s="106" t="n">
        <v>0</v>
      </c>
      <c r="AU38" s="88" t="n">
        <v>0</v>
      </c>
      <c r="AV38" s="106" t="n">
        <v>18</v>
      </c>
      <c r="AW38" s="88" t="n">
        <v>810</v>
      </c>
      <c r="AX38" s="88" t="n">
        <v>0</v>
      </c>
      <c r="AZ38" s="107" t="n">
        <v>1009</v>
      </c>
      <c r="BA38" s="107" t="n">
        <v>995</v>
      </c>
      <c r="BB38" s="107" t="n">
        <v>1166</v>
      </c>
      <c r="BC38" s="107" t="n">
        <f aca="false">BA38-AZ38</f>
        <v>-14</v>
      </c>
      <c r="BD38" s="107" t="n">
        <f aca="false">AP38</f>
        <v>8788.54020215194</v>
      </c>
      <c r="BE38" s="232" t="n">
        <f aca="false">BB38/24</f>
        <v>48.5833333333333</v>
      </c>
      <c r="BF38" s="109" t="n">
        <v>0.914</v>
      </c>
      <c r="BG38" s="110" t="n">
        <v>0.924</v>
      </c>
      <c r="BH38" s="111" t="n">
        <v>24</v>
      </c>
      <c r="BI38" s="112" t="n">
        <v>27.4</v>
      </c>
      <c r="BJ38" s="112" t="n">
        <v>22.9</v>
      </c>
      <c r="BK38" s="112" t="n">
        <v>23.4</v>
      </c>
      <c r="BL38" s="112" t="n">
        <v>987</v>
      </c>
      <c r="BM38" s="111" t="n">
        <v>50.17</v>
      </c>
      <c r="BN38" s="113" t="n">
        <v>0.9331</v>
      </c>
      <c r="BO38" s="108" t="n">
        <v>95.3</v>
      </c>
      <c r="BP38" s="108" t="n">
        <v>86.7</v>
      </c>
      <c r="BQ38" s="114"/>
      <c r="BR38" s="107" t="n">
        <v>12761</v>
      </c>
      <c r="BS38" s="107" t="n">
        <v>12812</v>
      </c>
      <c r="BT38" s="116" t="n">
        <f aca="false">BS38-BR38</f>
        <v>51</v>
      </c>
      <c r="BU38" s="107" t="n">
        <f aca="false">BF38+BG38</f>
        <v>1.838</v>
      </c>
      <c r="BV38" s="108" t="n">
        <v>10.5</v>
      </c>
      <c r="BW38" s="108" t="n">
        <v>10.5</v>
      </c>
      <c r="BX38" s="108" t="n">
        <v>24</v>
      </c>
      <c r="BY38" s="108" t="n">
        <v>8.43</v>
      </c>
    </row>
    <row r="39" customFormat="false" ht="15" hidden="false" customHeight="false" outlineLevel="0" collapsed="false">
      <c r="A39" s="226"/>
      <c r="B39" s="85" t="n">
        <v>42979</v>
      </c>
      <c r="C39" s="86"/>
      <c r="D39" s="214"/>
      <c r="E39" s="88"/>
      <c r="F39" s="88"/>
      <c r="G39" s="89"/>
      <c r="H39" s="89"/>
      <c r="I39" s="89"/>
      <c r="J39" s="89"/>
      <c r="K39" s="90"/>
      <c r="L39" s="90"/>
      <c r="M39" s="90"/>
      <c r="N39" s="90"/>
      <c r="O39" s="90"/>
      <c r="P39" s="90"/>
      <c r="Q39" s="90"/>
      <c r="R39" s="91"/>
      <c r="S39" s="91"/>
      <c r="T39" s="92"/>
      <c r="U39" s="92"/>
      <c r="V39" s="89"/>
      <c r="W39" s="89"/>
      <c r="X39" s="89"/>
      <c r="Y39" s="89"/>
      <c r="Z39" s="89"/>
      <c r="AA39" s="88"/>
      <c r="AB39" s="93" t="n">
        <f aca="false">U39-T39+AX39</f>
        <v>0</v>
      </c>
      <c r="AC39" s="94" t="n">
        <f aca="false">T39-S39</f>
        <v>0</v>
      </c>
      <c r="AD39" s="88"/>
      <c r="AE39" s="95" t="str">
        <f aca="false">IF(AD39&gt;0, U39/(AD39*24),"no data")</f>
        <v>no data</v>
      </c>
      <c r="AF39" s="96" t="str">
        <f aca="false">IF(Q39&gt;0,Q39/24,"no data")</f>
        <v>no data</v>
      </c>
      <c r="AG39" s="95" t="str">
        <f aca="false">IF(T39&gt;0,(T39/Q39),"no data")</f>
        <v>no data</v>
      </c>
      <c r="AH39" s="97" t="e">
        <f aca="false">(1440-((V39*W39)+(X39*Y39)+(Z39*AA39))/(V39+X39+Z39))/1440</f>
        <v>#DIV/0!</v>
      </c>
      <c r="AI39" s="98" t="str">
        <f aca="false">IF(T39&gt;0,(1440-((W39*V39+AR39*AS39)+(Y39*X39+AT39*AU39)+(Z39*AA39+AV39*AW39))/(V39+X39+Z39))/1440,"no data")</f>
        <v>no data</v>
      </c>
      <c r="AJ39" s="110"/>
      <c r="AK39" s="101"/>
      <c r="AL39" s="101" t="n">
        <f aca="false">AJ39*AK39</f>
        <v>0</v>
      </c>
      <c r="AM39" s="110"/>
      <c r="AN39" s="88"/>
      <c r="AO39" s="103" t="n">
        <f aca="false">AM39*AN39</f>
        <v>0</v>
      </c>
      <c r="AP39" s="104" t="str">
        <f aca="false">IF(T39&gt;0,((((AJ39*AK39)+(AM39*AN39))/(T39*1000))*1000000),"no data")</f>
        <v>no data</v>
      </c>
      <c r="AQ39" s="101" t="n">
        <f aca="false">R39/24</f>
        <v>0</v>
      </c>
      <c r="AR39" s="88"/>
      <c r="AS39" s="106"/>
      <c r="AT39" s="106"/>
      <c r="AU39" s="88"/>
      <c r="AV39" s="106"/>
      <c r="AW39" s="88"/>
      <c r="AX39" s="88"/>
      <c r="AZ39" s="107"/>
      <c r="BA39" s="107"/>
      <c r="BB39" s="107"/>
      <c r="BC39" s="107" t="n">
        <f aca="false">BA39-AZ39</f>
        <v>0</v>
      </c>
      <c r="BD39" s="107" t="str">
        <f aca="false">AP39</f>
        <v>no data</v>
      </c>
      <c r="BE39" s="232"/>
      <c r="BF39" s="109"/>
      <c r="BG39" s="110"/>
      <c r="BH39" s="111"/>
      <c r="BI39" s="112"/>
      <c r="BJ39" s="112"/>
      <c r="BK39" s="112"/>
      <c r="BL39" s="112"/>
      <c r="BM39" s="111"/>
      <c r="BN39" s="113"/>
      <c r="BO39" s="108"/>
      <c r="BP39" s="108"/>
      <c r="BQ39" s="114"/>
      <c r="BR39" s="107"/>
      <c r="BS39" s="107"/>
      <c r="BT39" s="116" t="n">
        <f aca="false">BS39-BR39</f>
        <v>0</v>
      </c>
      <c r="BU39" s="107" t="n">
        <f aca="false">BF39+BG39</f>
        <v>0</v>
      </c>
      <c r="BV39" s="108"/>
      <c r="BW39" s="108"/>
      <c r="BX39" s="108"/>
      <c r="BY39" s="108"/>
    </row>
    <row r="40" customFormat="false" ht="15" hidden="false" customHeight="false" outlineLevel="0" collapsed="false">
      <c r="A40" s="226"/>
      <c r="B40" s="85" t="n">
        <v>42980</v>
      </c>
      <c r="C40" s="86"/>
      <c r="D40" s="214"/>
      <c r="E40" s="88"/>
      <c r="F40" s="88"/>
      <c r="G40" s="89"/>
      <c r="H40" s="89"/>
      <c r="I40" s="89"/>
      <c r="J40" s="89"/>
      <c r="K40" s="90"/>
      <c r="L40" s="90"/>
      <c r="M40" s="90"/>
      <c r="N40" s="90"/>
      <c r="O40" s="90"/>
      <c r="P40" s="90"/>
      <c r="Q40" s="90"/>
      <c r="R40" s="91"/>
      <c r="S40" s="91"/>
      <c r="T40" s="92"/>
      <c r="U40" s="92"/>
      <c r="V40" s="89"/>
      <c r="W40" s="89"/>
      <c r="X40" s="89"/>
      <c r="Y40" s="89"/>
      <c r="Z40" s="89"/>
      <c r="AA40" s="88"/>
      <c r="AB40" s="93" t="n">
        <f aca="false">U40-T40+AX40</f>
        <v>0</v>
      </c>
      <c r="AC40" s="94" t="n">
        <f aca="false">T40-S40</f>
        <v>0</v>
      </c>
      <c r="AD40" s="88"/>
      <c r="AE40" s="95" t="str">
        <f aca="false">IF(AD40&gt;0, U40/(AD40*24),"no data")</f>
        <v>no data</v>
      </c>
      <c r="AF40" s="96" t="str">
        <f aca="false">IF(Q40&gt;0,Q40/24,"no data")</f>
        <v>no data</v>
      </c>
      <c r="AG40" s="95" t="str">
        <f aca="false">IF(T40&gt;0,(T40/Q40),"no data")</f>
        <v>no data</v>
      </c>
      <c r="AH40" s="97" t="e">
        <f aca="false">(1440-((V40*W40)+(X40*Y40)+(Z40*AA40))/(V40+X40+Z40))/1440</f>
        <v>#DIV/0!</v>
      </c>
      <c r="AI40" s="98" t="str">
        <f aca="false">IF(T40&gt;0,(1440-((W40*V40+AR40*AS40)+(Y40*X40+AT40*AU40)+(Z40*AA40+AV40*AW40))/(V40+X40+Z40))/1440,"no data")</f>
        <v>no data</v>
      </c>
      <c r="AJ40" s="110"/>
      <c r="AK40" s="101"/>
      <c r="AL40" s="101" t="n">
        <f aca="false">AJ40*AK40</f>
        <v>0</v>
      </c>
      <c r="AM40" s="110"/>
      <c r="AN40" s="88"/>
      <c r="AO40" s="103" t="n">
        <f aca="false">AM40*AN40</f>
        <v>0</v>
      </c>
      <c r="AP40" s="104" t="str">
        <f aca="false">IF(T40&gt;0,((((AJ40*AK40)+(AM40*AN40))/(T40*1000))*1000000),"no data")</f>
        <v>no data</v>
      </c>
      <c r="AQ40" s="101" t="n">
        <f aca="false">R40/24</f>
        <v>0</v>
      </c>
      <c r="AR40" s="88"/>
      <c r="AS40" s="106"/>
      <c r="AT40" s="106"/>
      <c r="AU40" s="88"/>
      <c r="AV40" s="106"/>
      <c r="AW40" s="88"/>
      <c r="AX40" s="88"/>
      <c r="AZ40" s="107"/>
      <c r="BA40" s="107"/>
      <c r="BB40" s="107"/>
      <c r="BC40" s="107" t="n">
        <f aca="false">BA40-AZ40</f>
        <v>0</v>
      </c>
      <c r="BD40" s="107" t="str">
        <f aca="false">AP40</f>
        <v>no data</v>
      </c>
      <c r="BE40" s="232"/>
      <c r="BF40" s="109"/>
      <c r="BG40" s="110"/>
      <c r="BH40" s="111"/>
      <c r="BI40" s="112"/>
      <c r="BJ40" s="112"/>
      <c r="BK40" s="112"/>
      <c r="BL40" s="112"/>
      <c r="BM40" s="111"/>
      <c r="BN40" s="113"/>
      <c r="BO40" s="108"/>
      <c r="BP40" s="108"/>
      <c r="BQ40" s="114"/>
      <c r="BR40" s="107"/>
      <c r="BS40" s="107"/>
      <c r="BT40" s="116" t="n">
        <f aca="false">BS40-BR40</f>
        <v>0</v>
      </c>
      <c r="BU40" s="107" t="n">
        <f aca="false">BF40+BG40</f>
        <v>0</v>
      </c>
      <c r="BV40" s="123"/>
      <c r="BW40" s="123"/>
      <c r="BX40" s="123"/>
      <c r="BY40" s="123"/>
    </row>
    <row r="41" customFormat="false" ht="15" hidden="false" customHeight="false" outlineLevel="0" collapsed="false">
      <c r="A41" s="522"/>
      <c r="B41" s="523" t="s">
        <v>149</v>
      </c>
      <c r="C41" s="403" t="n">
        <f aca="false">AVERAGE(C8:C38)</f>
        <v>91.8687096774194</v>
      </c>
      <c r="D41" s="404" t="n">
        <f aca="false">AVERAGE(D8:D38)</f>
        <v>0.679241935483871</v>
      </c>
      <c r="E41" s="403" t="n">
        <f aca="false">AVERAGE(E8:E38)</f>
        <v>99.4838709677419</v>
      </c>
      <c r="F41" s="403" t="n">
        <f aca="false">AVERAGE(F8:F38)</f>
        <v>84.8709677419355</v>
      </c>
      <c r="G41" s="403" t="n">
        <f aca="false">SUM(G8:G38)+(INT(SUM(H8:H38)/60))</f>
        <v>744</v>
      </c>
      <c r="H41" s="403" t="n">
        <f aca="false">SUM(H8:H38)-(INT(SUM(H8:H38)/60)*60)</f>
        <v>0</v>
      </c>
      <c r="I41" s="403" t="n">
        <f aca="false">SUM(I8:I38)+(INT(SUM(J8:J38)/60))</f>
        <v>744</v>
      </c>
      <c r="J41" s="403" t="n">
        <f aca="false">SUM(J8:J38)-(INT(SUM(J8:J38)/60)*60)</f>
        <v>0</v>
      </c>
      <c r="K41" s="403" t="n">
        <f aca="false">SUM(K8:K38)-(INT(SUM(K8:K38)/60)*60)</f>
        <v>0</v>
      </c>
      <c r="L41" s="403" t="n">
        <f aca="false">SUM(L8:L38)-(INT(SUM(L8:L38)/60)*60)</f>
        <v>0</v>
      </c>
      <c r="M41" s="403" t="n">
        <f aca="false">SUM(M8:M38)-(INT(SUM(M8:M38)/60)*60)</f>
        <v>0</v>
      </c>
      <c r="N41" s="403" t="n">
        <f aca="false">SUM(N8:N38)-(INT(SUM(N8:N38)/60)*60)</f>
        <v>0</v>
      </c>
      <c r="O41" s="403" t="n">
        <f aca="false">SUM(O8:O38)-(INT(SUM(O8:O38)/60)*60)</f>
        <v>10.5</v>
      </c>
      <c r="P41" s="403" t="n">
        <f aca="false">SUM(P8:P38)-(INT(SUM(P8:P38)/60)*60)</f>
        <v>0</v>
      </c>
      <c r="Q41" s="405" t="n">
        <f aca="false">SUM(Q8:Q38)</f>
        <v>107867</v>
      </c>
      <c r="R41" s="405" t="n">
        <f aca="false">SUM(R8:R38)</f>
        <v>91966</v>
      </c>
      <c r="S41" s="405" t="n">
        <f aca="false">SUM(S8:S38)</f>
        <v>91966</v>
      </c>
      <c r="T41" s="524" t="n">
        <v>89993.39</v>
      </c>
      <c r="U41" s="405" t="n">
        <f aca="false">SUM(U8:U38)</f>
        <v>92973</v>
      </c>
      <c r="V41" s="408" t="n">
        <f aca="false">AVERAGE(V8:V38)</f>
        <v>41</v>
      </c>
      <c r="W41" s="408" t="n">
        <f aca="false">SUM(W8:W38)</f>
        <v>0</v>
      </c>
      <c r="X41" s="408" t="n">
        <f aca="false">AVERAGE(X8:X38)</f>
        <v>40.8387096774194</v>
      </c>
      <c r="Y41" s="408" t="n">
        <f aca="false">SUM(Y8:Y38)</f>
        <v>0</v>
      </c>
      <c r="Z41" s="408" t="n">
        <f aca="false">AVERAGE(Z8:Z38)</f>
        <v>60</v>
      </c>
      <c r="AA41" s="408" t="n">
        <f aca="false">SUM(AA8:AA38)</f>
        <v>0</v>
      </c>
      <c r="AB41" s="409" t="n">
        <f aca="false">U41-T41+AX41</f>
        <v>2979.61</v>
      </c>
      <c r="AC41" s="406" t="n">
        <f aca="false">(SUM($AC$8:$AC$38))</f>
        <v>-2152</v>
      </c>
      <c r="AD41" s="406" t="n">
        <f aca="false">AVERAGE(AD8:AD38)</f>
        <v>128.645161290323</v>
      </c>
      <c r="AE41" s="410" t="n">
        <f aca="false">AVERAGE(AE8:AE38)</f>
        <v>0.972324885882774</v>
      </c>
      <c r="AF41" s="410" t="n">
        <f aca="false">AVERAGE(AF8:AF38)/100</f>
        <v>1.4498252688172</v>
      </c>
      <c r="AG41" s="410" t="n">
        <f aca="false">T41/Q41</f>
        <v>0.834299554080488</v>
      </c>
      <c r="AH41" s="410" t="n">
        <f aca="false">AVERAGE(AH8:AH38)</f>
        <v>1</v>
      </c>
      <c r="AI41" s="410" t="n">
        <f aca="false">AVERAGE(AI8:AI38)</f>
        <v>0.880715707196917</v>
      </c>
      <c r="AJ41" s="412" t="n">
        <f aca="false">SUM(AJ8:AJ38)</f>
        <v>249.547</v>
      </c>
      <c r="AK41" s="412" t="n">
        <f aca="false">AVERAGE(AK8:AK38)</f>
        <v>137.708709677419</v>
      </c>
      <c r="AL41" s="412" t="n">
        <f aca="false">SUM(AL8:AL38)</f>
        <v>34365.36874</v>
      </c>
      <c r="AM41" s="412" t="n">
        <f aca="false">SUM(AM8:AM38)</f>
        <v>793.126</v>
      </c>
      <c r="AN41" s="412" t="n">
        <f aca="false">AVERAGE(AN8:AN38)</f>
        <v>944.460843548387</v>
      </c>
      <c r="AO41" s="411" t="n">
        <f aca="false">SUM(AO8:AO38)</f>
        <v>749017.1655459</v>
      </c>
      <c r="AP41" s="414" t="n">
        <f aca="false">((AL41+AO41))/(T41*1000)*1000000</f>
        <v>8704.88970674291</v>
      </c>
      <c r="AQ41" s="410"/>
      <c r="AR41" s="416" t="n">
        <f aca="false">SUM(AR8:AR38)</f>
        <v>0</v>
      </c>
      <c r="AS41" s="416" t="n">
        <f aca="false">SUM(AS8:AS38)</f>
        <v>0</v>
      </c>
      <c r="AT41" s="416" t="n">
        <f aca="false">SUM(AT8:AT38)</f>
        <v>0</v>
      </c>
      <c r="AU41" s="416" t="n">
        <f aca="false">SUM(AU8:AU38)</f>
        <v>0</v>
      </c>
      <c r="AV41" s="416" t="n">
        <f aca="false">SUM(AV8:AV38)</f>
        <v>579</v>
      </c>
      <c r="AW41" s="416" t="n">
        <f aca="false">SUM(AW8:AW38)</f>
        <v>40410</v>
      </c>
      <c r="AX41" s="416" t="n">
        <f aca="false">SUM(AX8:AX38)</f>
        <v>0</v>
      </c>
      <c r="AZ41" s="437" t="n">
        <f aca="false">SUM(AZ8:AZ38)</f>
        <v>30561</v>
      </c>
      <c r="BA41" s="437" t="n">
        <f aca="false">SUM(BA8:BA38)</f>
        <v>30417</v>
      </c>
      <c r="BB41" s="437" t="n">
        <f aca="false">SUM(BB8:BB38)</f>
        <v>31995</v>
      </c>
      <c r="BC41" s="5" t="n">
        <f aca="false">(BA41-AZ41)</f>
        <v>-144</v>
      </c>
      <c r="BD41" s="526" t="n">
        <f aca="false">AP41</f>
        <v>8704.88970674291</v>
      </c>
      <c r="BE41" s="526" t="n">
        <f aca="false">SUM(BE8:BE38)</f>
        <v>1333.125</v>
      </c>
      <c r="BF41" s="526" t="n">
        <f aca="false">SUM(BF8:BF38)</f>
        <v>6.791</v>
      </c>
      <c r="BG41" s="526" t="n">
        <f aca="false">SUM(BG8:BG38)</f>
        <v>6.821</v>
      </c>
      <c r="BH41" s="526" t="n">
        <f aca="false">AVERAGE(BH8:BH38)</f>
        <v>23.3335483870968</v>
      </c>
      <c r="BI41" s="526" t="n">
        <f aca="false">AVERAGE(BI8:BI38)</f>
        <v>26.7954838709677</v>
      </c>
      <c r="BJ41" s="526" t="n">
        <f aca="false">AVERAGE(BJ8:BJ38)</f>
        <v>22.1264516129032</v>
      </c>
      <c r="BK41" s="526" t="n">
        <f aca="false">AVERAGE(BK8:BK38)</f>
        <v>23.2651612903226</v>
      </c>
      <c r="BL41" s="526" t="n">
        <f aca="false">AVERAGE(BL8:BL38)</f>
        <v>983.32064516129</v>
      </c>
      <c r="BM41" s="526" t="n">
        <f aca="false">AVERAGE(BM8:BM38)</f>
        <v>50.1361290322581</v>
      </c>
      <c r="BN41" s="526" t="n">
        <f aca="false">AVERAGE(BN8:BN38)</f>
        <v>0.933554838709678</v>
      </c>
      <c r="BO41" s="526" t="n">
        <f aca="false">AVERAGE(BO8:BO38)</f>
        <v>94.9548387096774</v>
      </c>
      <c r="BP41" s="526" t="n">
        <f aca="false">AVERAGE(BP8:BP38)</f>
        <v>86.6038709677419</v>
      </c>
      <c r="BQ41" s="526" t="n">
        <f aca="false">AVERAGE(BQ8:BQ38)</f>
        <v>178</v>
      </c>
      <c r="BR41" s="526" t="n">
        <f aca="false">AVERAGE(BR8:BR38)</f>
        <v>12774.3903225806</v>
      </c>
      <c r="BS41" s="526" t="n">
        <f aca="false">AVERAGE(BS8:BS38)</f>
        <v>12662.5483870968</v>
      </c>
      <c r="BT41" s="116" t="n">
        <f aca="false">BS41-BR41</f>
        <v>-111.84193548387</v>
      </c>
      <c r="BU41" s="421" t="n">
        <f aca="false">SUM(BU8:BU38)</f>
        <v>13.612</v>
      </c>
      <c r="BV41" s="421" t="n">
        <f aca="false">SUM(BV8:BV38)</f>
        <v>70.5</v>
      </c>
      <c r="BW41" s="421" t="n">
        <f aca="false">SUM(BW8:BW38)</f>
        <v>70.5</v>
      </c>
      <c r="BX41" s="421" t="n">
        <f aca="false">SUM(BX8:BX38)</f>
        <v>704.23</v>
      </c>
      <c r="BY41" s="421" t="n">
        <f aca="false">SUM(BY8:BY38)</f>
        <v>232.78</v>
      </c>
    </row>
    <row r="42" customFormat="false" ht="15.75" hidden="false" customHeight="false" outlineLevel="0" collapsed="false">
      <c r="A42" s="529"/>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530"/>
      <c r="AX42" s="402" t="s">
        <v>166</v>
      </c>
      <c r="BD42" s="435" t="str">
        <f aca="false">AP42</f>
        <v>Avg.</v>
      </c>
      <c r="BR42" s="5"/>
      <c r="BS42" s="5"/>
      <c r="BT42" s="5"/>
      <c r="BW42" s="0" t="n">
        <f aca="false">(BV41+BW41)/2</f>
        <v>70.5</v>
      </c>
      <c r="BX42" s="186"/>
      <c r="BY42" s="186"/>
    </row>
    <row r="43" customFormat="false" ht="15.75" hidden="false" customHeight="false" outlineLevel="0" collapsed="false">
      <c r="B43" s="531"/>
      <c r="C43" s="531"/>
      <c r="D43" s="531"/>
      <c r="E43" s="531"/>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1"/>
      <c r="AD43" s="531"/>
      <c r="AE43" s="531"/>
      <c r="AF43" s="531"/>
      <c r="AG43" s="531"/>
      <c r="AH43" s="531"/>
      <c r="AI43" s="531"/>
      <c r="AJ43" s="531"/>
      <c r="AK43" s="531"/>
      <c r="AL43" s="439"/>
      <c r="AP43" s="186"/>
      <c r="AY43" s="440"/>
      <c r="AZ43" s="441"/>
      <c r="BA43" s="441"/>
      <c r="BB43" s="441"/>
      <c r="BC43" s="5"/>
      <c r="BR43" s="5"/>
      <c r="BS43" s="5"/>
      <c r="BT43" s="5"/>
      <c r="BX43" s="186"/>
      <c r="BY43" s="186"/>
    </row>
    <row r="44" customFormat="false" ht="60.75" hidden="false" customHeight="true" outlineLevel="0" collapsed="false">
      <c r="B44" s="443" t="s">
        <v>167</v>
      </c>
      <c r="C44" s="443" t="s">
        <v>168</v>
      </c>
      <c r="D44" s="443" t="s">
        <v>169</v>
      </c>
      <c r="E44" s="443" t="s">
        <v>170</v>
      </c>
      <c r="F44" s="443"/>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5" t="s">
        <v>27</v>
      </c>
      <c r="AC44" s="448" t="s">
        <v>144</v>
      </c>
      <c r="AD44" s="449" t="s">
        <v>29</v>
      </c>
      <c r="AE44" s="449" t="s">
        <v>30</v>
      </c>
      <c r="AF44" s="449" t="s">
        <v>181</v>
      </c>
      <c r="AG44" s="450" t="s">
        <v>237</v>
      </c>
      <c r="AH44" s="450" t="s">
        <v>33</v>
      </c>
      <c r="AI44" s="451" t="s">
        <v>34</v>
      </c>
      <c r="AJ44" s="446" t="s">
        <v>182</v>
      </c>
      <c r="AK44" s="452" t="s">
        <v>145</v>
      </c>
      <c r="AL44" s="452" t="s">
        <v>146</v>
      </c>
      <c r="AM44" s="446" t="s">
        <v>183</v>
      </c>
      <c r="AN44" s="452" t="s">
        <v>184</v>
      </c>
      <c r="AO44" s="452" t="s">
        <v>40</v>
      </c>
      <c r="AP44" s="451" t="s">
        <v>185</v>
      </c>
      <c r="AQ44" s="532"/>
      <c r="AY44" s="440"/>
      <c r="AZ44" s="441"/>
      <c r="BA44" s="441"/>
      <c r="BB44" s="441"/>
      <c r="BC44" s="194" t="n">
        <f aca="false">AVERAGE(BC28:BC31)</f>
        <v>23.5</v>
      </c>
      <c r="BR44" s="5"/>
      <c r="BS44" s="5"/>
      <c r="BT44" s="5"/>
      <c r="BX44" s="186"/>
      <c r="BY44" s="186"/>
    </row>
    <row r="45" customFormat="false" ht="15" hidden="false" customHeight="false" outlineLevel="0" collapsed="false">
      <c r="B45" s="533" t="s">
        <v>117</v>
      </c>
      <c r="C45" s="534" t="n">
        <f aca="false">IF(C6=0,"no data",AVERAGE(C6:C12))</f>
        <v>93.9214285714286</v>
      </c>
      <c r="D45" s="535" t="n">
        <f aca="false">IF(D6=0,"no data",AVERAGE(D6:D12))</f>
        <v>0.666157142857143</v>
      </c>
      <c r="E45" s="534" t="n">
        <f aca="false">IF(E6=0,"no data",AVERAGE(E6:E12))</f>
        <v>101.428571428571</v>
      </c>
      <c r="F45" s="534" t="n">
        <f aca="false">IF(F6=0,"no data",AVERAGE(F6:F12))</f>
        <v>87.5714285714286</v>
      </c>
      <c r="G45" s="534" t="n">
        <f aca="false">SUM(G6:G12)+INT(SUM(H6:H12)/60)</f>
        <v>168</v>
      </c>
      <c r="H45" s="534" t="n">
        <f aca="false">SUM(H6:H12)-INT(SUM(H6:H12)/60)*60</f>
        <v>0</v>
      </c>
      <c r="I45" s="534" t="n">
        <f aca="false">SUM(I6:I12)+INT(SUM(J6:J12)/60)</f>
        <v>168</v>
      </c>
      <c r="J45" s="534" t="n">
        <f aca="false">SUM(J6:J12)-INT(SUM(J6:J12)/60)*60</f>
        <v>0</v>
      </c>
      <c r="K45" s="534" t="n">
        <f aca="false">SUM(K6:K12)+INT(SUM(L6:L12)/60)</f>
        <v>0</v>
      </c>
      <c r="L45" s="534" t="n">
        <f aca="false">SUM(L6:L12)-INT(SUM(L6:L12)/60)*60</f>
        <v>0</v>
      </c>
      <c r="M45" s="534" t="n">
        <f aca="false">SUM(M6:M12)+INT(SUM(N6:N12)/60)</f>
        <v>0</v>
      </c>
      <c r="N45" s="534" t="n">
        <f aca="false">SUM(N6:N12)-INT(SUM(N6:N12)/60)*60</f>
        <v>0</v>
      </c>
      <c r="O45" s="534" t="n">
        <f aca="false">SUM(O6:O12)+INT(SUM(P6:P12)/60)</f>
        <v>11</v>
      </c>
      <c r="P45" s="534" t="n">
        <f aca="false">SUM(P6:P12)-INT(SUM(P6:P12)/60)*60</f>
        <v>30</v>
      </c>
      <c r="Q45" s="536" t="n">
        <f aca="false">IF(Q6=0,"no data", AVERAGE(Q6:Q12))</f>
        <v>3458.42857142857</v>
      </c>
      <c r="R45" s="536" t="n">
        <f aca="false">IF(R6=0,"no data", AVERAGE(R6:R12))</f>
        <v>2937</v>
      </c>
      <c r="S45" s="536" t="n">
        <f aca="false">IF(S6=0,"no data", AVERAGE(S6:S12))</f>
        <v>2937</v>
      </c>
      <c r="T45" s="536" t="n">
        <f aca="false">IF(T6=0,"no data", AVERAGE(T6:T12))</f>
        <v>2868.14285714286</v>
      </c>
      <c r="U45" s="536" t="n">
        <f aca="false">IF(U6=0,"no data", AVERAGE(U6:U12))</f>
        <v>2970.71428571429</v>
      </c>
      <c r="V45" s="537" t="n">
        <f aca="false">IF(V6=0,"no data", AVERAGE(V6:V12))</f>
        <v>40.8571428571429</v>
      </c>
      <c r="W45" s="538" t="str">
        <f aca="false">IF(AND(W6=0,W7=0,W8=0,W9=0,W10=0,W11= 0,W12=0),"No outage",SUM(W6:W12))</f>
        <v>No outage</v>
      </c>
      <c r="X45" s="538" t="n">
        <f aca="false">IF(X6=0,"no data", AVERAGE(X6:X12))</f>
        <v>40.4285714285714</v>
      </c>
      <c r="Y45" s="538" t="str">
        <f aca="false">IF(AND(Y6=0,Y7=0,Y8=0,Y9=0,Y10=0,Y11= 0,Y12=0),"No outage",SUM(Y6:Y12))</f>
        <v>No outage</v>
      </c>
      <c r="Z45" s="538" t="n">
        <f aca="false">IF(AND(Z6=0,Z7=0,Z8=0,Z9=0,Z10=0, Z11=0,Z12=0),"No outage",SUM(Z6:Z12))</f>
        <v>420</v>
      </c>
      <c r="AA45" s="538" t="str">
        <f aca="false">IF(Y6=0,"no data", AVERAGE(AA6:AA12))</f>
        <v>no data</v>
      </c>
      <c r="AB45" s="534" t="str">
        <f aca="false">IF(Y6=0,"no data", SUM(AB6:AB12))</f>
        <v>no data</v>
      </c>
      <c r="AC45" s="534" t="n">
        <f aca="false">IF(AC6=0,"no data", SUM(AC6:AC12))</f>
        <v>-482</v>
      </c>
      <c r="AD45" s="537" t="n">
        <f aca="false">IF(AD6=0,"no data", AVERAGE(AD6:AD12))</f>
        <v>127.142857142857</v>
      </c>
      <c r="AE45" s="539" t="n">
        <f aca="false">IF(AE6=0,"no data", AVERAGE(AE6:AE12))</f>
        <v>0.974171303071653</v>
      </c>
      <c r="AF45" s="538" t="n">
        <f aca="false">IF(AF6=0,"no data", AVERAGE(AF6:AF12))</f>
        <v>144.10119047619</v>
      </c>
      <c r="AG45" s="539" t="n">
        <f aca="false">IF(AG6=0,"no data", AVERAGE(AG6:AG12))</f>
        <v>0.829345126703198</v>
      </c>
      <c r="AH45" s="539" t="n">
        <f aca="false">IF(AH6=0,"no data", AVERAGE(AH6:AH12))</f>
        <v>1</v>
      </c>
      <c r="AI45" s="539" t="n">
        <f aca="false">IF(AI6=0,"no data", AVERAGE(AI6:AI12))</f>
        <v>0.874743436981226</v>
      </c>
      <c r="AJ45" s="538" t="n">
        <f aca="false">IF(AJ6=0,"no data", SUM(AJ6:AJ12))</f>
        <v>56.352</v>
      </c>
      <c r="AK45" s="538" t="n">
        <f aca="false">IF(AK6=0,"no data", AVERAGE(AK6:AK12))</f>
        <v>137.978571428571</v>
      </c>
      <c r="AL45" s="538" t="n">
        <f aca="false">AJ45*AK45</f>
        <v>7775.36845714286</v>
      </c>
      <c r="AM45" s="538" t="n">
        <f aca="false">IF(AM6=0,"no data", SUM(AM6:AM12))</f>
        <v>176.767</v>
      </c>
      <c r="AN45" s="538" t="n">
        <f aca="false">IF(AN6=0,"no data", AVERAGE(AN6:AN12))</f>
        <v>945.142857142857</v>
      </c>
      <c r="AO45" s="538" t="n">
        <f aca="false">AM45*AN45</f>
        <v>167070.067428571</v>
      </c>
      <c r="AP45" s="540" t="n">
        <f aca="false">IF(AP6=0,"no data", AVERAGE(AP6:AP12))</f>
        <v>8707.62278526358</v>
      </c>
      <c r="AQ45" s="464"/>
      <c r="AY45" s="440"/>
      <c r="AZ45" s="441"/>
      <c r="BA45" s="441"/>
      <c r="BB45" s="441"/>
      <c r="BR45" s="5"/>
      <c r="BS45" s="5"/>
      <c r="BT45" s="5"/>
      <c r="BX45" s="186"/>
      <c r="BY45" s="186"/>
    </row>
    <row r="46" customFormat="false" ht="15" hidden="false" customHeight="false" outlineLevel="0" collapsed="false">
      <c r="B46" s="533" t="s">
        <v>118</v>
      </c>
      <c r="C46" s="541" t="n">
        <f aca="false">IF(C13=0,"no data", AVERAGE(C13:C19))</f>
        <v>94.1642857142857</v>
      </c>
      <c r="D46" s="542" t="n">
        <f aca="false">IF(D13=0,"no data", AVERAGE(D13:D19))</f>
        <v>0.642742857142857</v>
      </c>
      <c r="E46" s="541" t="n">
        <f aca="false">IF(E13=0,"no data", AVERAGE(E13:E19))</f>
        <v>101.571428571429</v>
      </c>
      <c r="F46" s="541" t="n">
        <f aca="false">IF(F13=0,"no data", AVERAGE(F13:F19))</f>
        <v>87.4285714285714</v>
      </c>
      <c r="G46" s="541" t="n">
        <f aca="false">SUM(G13:G19)+INT(SUM(H13:H19)/60)</f>
        <v>168</v>
      </c>
      <c r="H46" s="541" t="n">
        <f aca="false">SUM(H13:H19)-INT(SUM(I13:I19)/60)</f>
        <v>-2</v>
      </c>
      <c r="I46" s="541" t="n">
        <f aca="false">SUM(I13:I19)+INT(SUM(J13:J19)/60)</f>
        <v>168</v>
      </c>
      <c r="J46" s="541" t="n">
        <f aca="false">SUM(J13:J19)-INT(SUM(K13:K19)/60)*60</f>
        <v>0</v>
      </c>
      <c r="K46" s="541" t="n">
        <f aca="false">SUM(K13:K19)+INT(SUM(L13:L19)/60)</f>
        <v>0</v>
      </c>
      <c r="L46" s="541" t="n">
        <f aca="false">SUM(L13:L19)-INT(SUM(M13:M19)/60)*60</f>
        <v>0</v>
      </c>
      <c r="M46" s="541" t="n">
        <f aca="false">SUM(M13:M19)+INT(SUM(N13:N19)/60)</f>
        <v>0</v>
      </c>
      <c r="N46" s="541" t="n">
        <f aca="false">SUM(N13:N19)-INT(SUM(O13:O19)/60)*60</f>
        <v>0</v>
      </c>
      <c r="O46" s="541" t="n">
        <f aca="false">SUM(O13:O19)+INT(SUM(P13:P19)/60)</f>
        <v>0</v>
      </c>
      <c r="P46" s="541" t="n">
        <f aca="false">SUM(P7:P13)-INT(SUM(P13:P19)/60)*60</f>
        <v>30</v>
      </c>
      <c r="Q46" s="543" t="n">
        <f aca="false">IF(Q13=0,"no data", AVERAGE(Q13:Q19))</f>
        <v>3455.85714285714</v>
      </c>
      <c r="R46" s="543" t="n">
        <f aca="false">IF(R13=0,"no data", AVERAGE(R13:R19))</f>
        <v>2923.85714285714</v>
      </c>
      <c r="S46" s="543" t="n">
        <f aca="false">IF(S13=0,"no data", AVERAGE(S13:S19))</f>
        <v>2923.85714285714</v>
      </c>
      <c r="T46" s="543" t="n">
        <f aca="false">IF(T13=0,"no data", SUM(T13:T19))</f>
        <v>20005</v>
      </c>
      <c r="U46" s="543" t="n">
        <f aca="false">IF(U13=0,"no data", SUM(U13:U19))</f>
        <v>20714</v>
      </c>
      <c r="V46" s="543" t="n">
        <f aca="false">IF(V13=0,"no data", AVERAGE(V13:V19))</f>
        <v>41</v>
      </c>
      <c r="W46" s="544" t="str">
        <f aca="false">IF(AND(W13=0,W14=0,W15=0,W16=0,W17=0,W18=0,W19=0),"No outage",SUM(W13:W19))</f>
        <v>No outage</v>
      </c>
      <c r="X46" s="544" t="n">
        <f aca="false">IF(AND(X13=0,X14=0,X15=0,X16=0,X17=0,X18=0,X19=0),"No outage",SUM(X13:X19))</f>
        <v>287</v>
      </c>
      <c r="Y46" s="543" t="str">
        <f aca="false">IF(Y13=0,"no data", AVERAGE(Y13:Y19))</f>
        <v>no data</v>
      </c>
      <c r="Z46" s="544" t="n">
        <f aca="false">IF(AND(Z13=0,Z14=0,Z15=0,Z16=0,Z17=0,Z18=0,Z19=0),"No outage",SUM(Z13:Z19))</f>
        <v>420</v>
      </c>
      <c r="AA46" s="543" t="str">
        <f aca="false">IF(AA13=0,"no data", AVERAGE(AA13:AA19))</f>
        <v>no data</v>
      </c>
      <c r="AB46" s="543" t="n">
        <f aca="false">IF(AB13=0,"no data", SUM(AB13:AB19))</f>
        <v>709</v>
      </c>
      <c r="AC46" s="543" t="n">
        <f aca="false">IF(AC13=0,"no data", SUM(AC13:AC19))</f>
        <v>-462</v>
      </c>
      <c r="AD46" s="543" t="n">
        <f aca="false">IF(AD13=0,"no data", AVERAGE(AD13:AD19))</f>
        <v>125.142857142857</v>
      </c>
      <c r="AE46" s="545" t="n">
        <f aca="false">IF(AE13=0,"no data", AVERAGE(AE13:AE19))</f>
        <v>0.985263416477702</v>
      </c>
      <c r="AF46" s="543" t="n">
        <f aca="false">IF(AF13=0,"no data", AVERAGE(AF13:AF19))</f>
        <v>143.994047619048</v>
      </c>
      <c r="AG46" s="545" t="n">
        <f aca="false">IF(AG13=0,"no data", AVERAGE(AG13:AG19))</f>
        <v>0.826966059970086</v>
      </c>
      <c r="AH46" s="545" t="n">
        <f aca="false">IF(AH13=0,"no data", AVERAGE(AH13:AH19))</f>
        <v>1</v>
      </c>
      <c r="AI46" s="545" t="n">
        <f aca="false">IF(AI13=0,"no data", AVERAGE(AI13:AI19))</f>
        <v>0.866197183098592</v>
      </c>
      <c r="AJ46" s="546" t="n">
        <f aca="false">IF(AJ13=0,"no data",SUM(AJ13:AJ19))</f>
        <v>56.605</v>
      </c>
      <c r="AK46" s="547" t="n">
        <f aca="false">IF(AK13=0,"no data", AVERAGE(AK13:AK19))</f>
        <v>137.847142857143</v>
      </c>
      <c r="AL46" s="544" t="n">
        <f aca="false">AJ46*AK46</f>
        <v>7802.83752142857</v>
      </c>
      <c r="AM46" s="544" t="n">
        <f aca="false">IF(AM13=0,"no data", SUM(AM13:AM19))</f>
        <v>175.494</v>
      </c>
      <c r="AN46" s="546" t="n">
        <f aca="false">IF(AN13=0,"no data",AVERAGE(AN13:AN19))</f>
        <v>945</v>
      </c>
      <c r="AO46" s="544" t="n">
        <f aca="false">AM46*AN46</f>
        <v>165841.83</v>
      </c>
      <c r="AP46" s="548" t="n">
        <f aca="false">IF(AP13=0,"no data", AVERAGE(AP13:AP19))</f>
        <v>8680.04696018945</v>
      </c>
      <c r="AQ46" s="464"/>
      <c r="AV46" s="0" t="n">
        <f aca="false">3413/12465</f>
        <v>0.273806658644204</v>
      </c>
      <c r="AY46" s="440"/>
      <c r="BA46" s="441"/>
      <c r="BR46" s="5"/>
      <c r="BS46" s="5"/>
      <c r="BT46" s="5"/>
      <c r="BX46" s="186"/>
      <c r="BY46" s="186"/>
    </row>
    <row r="47" customFormat="false" ht="15" hidden="false" customHeight="false" outlineLevel="0" collapsed="false">
      <c r="A47" s="441"/>
      <c r="B47" s="533" t="s">
        <v>119</v>
      </c>
      <c r="C47" s="544" t="n">
        <f aca="false">IF(C20=0,"no data", AVERAGE(C20:C26))</f>
        <v>91.19</v>
      </c>
      <c r="D47" s="542" t="n">
        <f aca="false">IF(D20=0,"no data", AVERAGE(D20:D26))</f>
        <v>0.6796</v>
      </c>
      <c r="E47" s="544" t="n">
        <f aca="false">IF(E20=0,"no data", AVERAGE(E20:E26))</f>
        <v>99.5714285714286</v>
      </c>
      <c r="F47" s="544" t="n">
        <f aca="false">IF(F20=0,"no data", AVERAGE(F20:F26))</f>
        <v>82.8571428571429</v>
      </c>
      <c r="G47" s="541" t="n">
        <f aca="false">SUM(G20:G26)+INT(SUM(H20:H26)/60)</f>
        <v>168</v>
      </c>
      <c r="H47" s="541" t="n">
        <f aca="false">SUM(H20:H26)-INT(SUM(H26:H26)/60)*60</f>
        <v>0</v>
      </c>
      <c r="I47" s="541" t="n">
        <f aca="false">SUM(I20:I26)+INT(SUM(J20:J26)/60)</f>
        <v>168</v>
      </c>
      <c r="J47" s="541" t="n">
        <f aca="false">SUM(J20:J26)-INT(SUM(J20:J26)/60)*60</f>
        <v>0</v>
      </c>
      <c r="K47" s="541" t="n">
        <f aca="false">SUM(K20:K26)+INT(SUM(L20:L26)/60)</f>
        <v>0</v>
      </c>
      <c r="L47" s="541" t="n">
        <f aca="false">SUM(L20:L26)-INT(SUM(L20:L26)/60)*60</f>
        <v>0</v>
      </c>
      <c r="M47" s="541" t="n">
        <f aca="false">SUM(M20:M26)+INT(SUM(N20:N26)/60)</f>
        <v>0</v>
      </c>
      <c r="N47" s="541" t="n">
        <f aca="false">SUM(N20:N26)-INT(SUM(N20:N26)/60)*60</f>
        <v>0</v>
      </c>
      <c r="O47" s="541" t="n">
        <f aca="false">SUM(O20:O26)+INT(SUM(P20:P26)/60)</f>
        <v>0</v>
      </c>
      <c r="P47" s="541" t="n">
        <f aca="false">SUM(P20:P26)-INT(SUM(P20:P26)/60)*60</f>
        <v>0</v>
      </c>
      <c r="Q47" s="543" t="n">
        <f aca="false">IF(Q20=0,"no data", AVERAGE(Q20:Q26))</f>
        <v>3488.14285714286</v>
      </c>
      <c r="R47" s="543" t="n">
        <f aca="false">IF(R20=0,"no data", AVERAGE(R20:R26))</f>
        <v>2949.57142857143</v>
      </c>
      <c r="S47" s="543" t="n">
        <f aca="false">IF(S20=0,"no data", AVERAGE(S20:S26))</f>
        <v>2949.57142857143</v>
      </c>
      <c r="T47" s="549" t="n">
        <f aca="false">IF(T20=0,"no data", SUM(T20:T26))</f>
        <v>20162</v>
      </c>
      <c r="U47" s="549" t="n">
        <f aca="false">IF(U20=0,"no data", SUM(U20:U26))</f>
        <v>20864</v>
      </c>
      <c r="V47" s="549" t="n">
        <f aca="false">IF(V20=0,"no data", AVERAGE(V20:V26))</f>
        <v>41.2857142857143</v>
      </c>
      <c r="W47" s="544" t="str">
        <f aca="false">IF(AND(W20=0,W21=0,W22=0,W23=0,W24=0,W25=0,W26=0),"No outage",SUM(W20:W26))</f>
        <v>No outage</v>
      </c>
      <c r="X47" s="544" t="n">
        <f aca="false">IF(AND(X20=0,X21=0,X22=0,X23=0,X24=0,X25=0,X26=0),"No outage",SUM(X20:X26))</f>
        <v>288</v>
      </c>
      <c r="Y47" s="549" t="str">
        <f aca="false">IF(Y20=0,"no data", AVERAGE(Y20:Y26))</f>
        <v>no data</v>
      </c>
      <c r="Z47" s="544" t="n">
        <f aca="false">IF(AND(Z20=0,Z21=0,Z22=0,Z23=0,Z24=0,Z25=0,Z26=0),"No outage",SUM(Z20:Z26))</f>
        <v>420</v>
      </c>
      <c r="AA47" s="544" t="str">
        <f aca="false">IF(AA20=0,"no data", AVERAGE(AA20:AA26))</f>
        <v>no data</v>
      </c>
      <c r="AB47" s="544" t="n">
        <f aca="false">IF(AB20=0,"no data", SUM(AB20:AB26))</f>
        <v>702</v>
      </c>
      <c r="AC47" s="549" t="n">
        <f aca="false">IF(AC20=0,"no data", SUM(AC20:AC26))</f>
        <v>-485</v>
      </c>
      <c r="AD47" s="544" t="n">
        <f aca="false">IF(AD20=0,"no data", AVERAGE(AD20:AD26))</f>
        <v>126.571428571429</v>
      </c>
      <c r="AE47" s="545" t="n">
        <f aca="false">IF(AE20=0,"no data", AVERAGE(AE20:AE26))</f>
        <v>0.981194053449792</v>
      </c>
      <c r="AF47" s="544" t="n">
        <f aca="false">IF(AF20=0,"no data", AVERAGE(AF20:AF26))</f>
        <v>145.339285714286</v>
      </c>
      <c r="AG47" s="545" t="n">
        <f aca="false">IF(AG20=0,"no data", AVERAGE(AG20:AG26))</f>
        <v>0.825739181827336</v>
      </c>
      <c r="AH47" s="545" t="n">
        <f aca="false">IF(AH20=0,"no data", AVERAGE(AH20:AH26))</f>
        <v>1</v>
      </c>
      <c r="AI47" s="545" t="n">
        <f aca="false">IF(AI20=0,"no data", AVERAGE(AI20:AI26))</f>
        <v>0.871605507168887</v>
      </c>
      <c r="AJ47" s="544" t="n">
        <f aca="false">IF(AJ20=0,"no data", SUM(AJ20:AJ26))</f>
        <v>56.31</v>
      </c>
      <c r="AK47" s="544" t="n">
        <f aca="false">IF(AK20=0,"no data", AVERAGE(AK20:AK26))</f>
        <v>138.197142857143</v>
      </c>
      <c r="AL47" s="544" t="n">
        <f aca="false">AJ47*AK47</f>
        <v>7781.88111428571</v>
      </c>
      <c r="AM47" s="544" t="n">
        <f aca="false">IF(AM20=0,"no data", SUM(AM20:AM25))</f>
        <v>151.771</v>
      </c>
      <c r="AN47" s="544" t="n">
        <f aca="false">IF(AN20=0,"no data", AVERAGE(AN20:AN25))</f>
        <v>945.333333333333</v>
      </c>
      <c r="AO47" s="544" t="n">
        <f aca="false">AM47*AN47</f>
        <v>143474.185333333</v>
      </c>
      <c r="AP47" s="548" t="n">
        <f aca="false">IF(AP20=0,"no data", AVERAGE(AP20:AP26))</f>
        <v>8691.10347333901</v>
      </c>
      <c r="AQ47" s="464"/>
      <c r="AR47" s="441"/>
      <c r="AS47" s="441"/>
      <c r="AT47" s="441"/>
      <c r="AU47" s="441"/>
      <c r="AV47" s="441" t="n">
        <f aca="false">3413/12796</f>
        <v>0.266723976242576</v>
      </c>
      <c r="AW47" s="441"/>
      <c r="AX47" s="441"/>
      <c r="AY47" s="440"/>
      <c r="AZ47" s="441"/>
      <c r="BA47" s="441"/>
      <c r="BB47" s="441"/>
      <c r="BC47" s="441"/>
      <c r="BD47" s="441"/>
      <c r="BE47" s="441"/>
      <c r="BR47" s="5"/>
      <c r="BS47" s="5"/>
      <c r="BT47" s="5"/>
      <c r="BX47" s="186"/>
      <c r="BY47" s="186"/>
    </row>
    <row r="48" customFormat="false" ht="15" hidden="false" customHeight="false" outlineLevel="0" collapsed="false">
      <c r="B48" s="533" t="s">
        <v>120</v>
      </c>
      <c r="C48" s="544" t="n">
        <f aca="false">IF(C21=0,"no data", AVERAGE(C27:C33))</f>
        <v>92.4142857142857</v>
      </c>
      <c r="D48" s="542" t="n">
        <f aca="false">IF(D21=0,"no data", AVERAGE(D27:D33))</f>
        <v>0.687428571428571</v>
      </c>
      <c r="E48" s="544" t="n">
        <f aca="false">IF(E21=0,"no data", AVERAGE(E27:E33))</f>
        <v>100.285714285714</v>
      </c>
      <c r="F48" s="544" t="n">
        <f aca="false">IF(F21=0,"no data", AVERAGE(F27:F33))</f>
        <v>84.7142857142857</v>
      </c>
      <c r="G48" s="541" t="n">
        <f aca="false">SUM(G27:G33)+INT(SUM(H27:H33)/60)</f>
        <v>168</v>
      </c>
      <c r="H48" s="541" t="n">
        <f aca="false">SUM(H27:H33)-INT(SUM(H27:H33)/60)*60</f>
        <v>0</v>
      </c>
      <c r="I48" s="541" t="n">
        <f aca="false">SUM(I27:I33)+INT(SUM(J27:J33)/60)</f>
        <v>168</v>
      </c>
      <c r="J48" s="541" t="n">
        <f aca="false">SUM(J27:J33)-INT(SUM(J27:J33)/60)*60</f>
        <v>0</v>
      </c>
      <c r="K48" s="541" t="n">
        <f aca="false">SUM(K27:K33)+INT(SUM(L27:L33)/60)</f>
        <v>0</v>
      </c>
      <c r="L48" s="541" t="n">
        <f aca="false">SUM(L27:L33)-INT(SUM(L27:L33)/60)*60</f>
        <v>0</v>
      </c>
      <c r="M48" s="541" t="n">
        <f aca="false">SUM(M27:M33)+INT(SUM(N27:N33)/60)</f>
        <v>0</v>
      </c>
      <c r="N48" s="541" t="n">
        <f aca="false">SUM(N27:N33)-INT(SUM(N27:N33)/60)*60</f>
        <v>0</v>
      </c>
      <c r="O48" s="541" t="n">
        <f aca="false">SUM(O27:O33)+INT(SUM(P27:P33)/60)</f>
        <v>36</v>
      </c>
      <c r="P48" s="541" t="n">
        <f aca="false">SUM(P27:P33)-INT(SUM(P27:P33)/60)*60</f>
        <v>0</v>
      </c>
      <c r="Q48" s="543" t="n">
        <f aca="false">IF(Q27=0,"no data", AVERAGE(Q27:Q33))</f>
        <v>3472.85714285714</v>
      </c>
      <c r="R48" s="543" t="n">
        <f aca="false">IF(R27=0,"no data", AVERAGE(R27:R33))</f>
        <v>2990.28571428571</v>
      </c>
      <c r="S48" s="543" t="n">
        <f aca="false">IF(S27=0,"no data", AVERAGE(S27:S33))</f>
        <v>2990.28571428571</v>
      </c>
      <c r="T48" s="543" t="n">
        <f aca="false">IF(T27=0,"no data", SUM(T27:T33))</f>
        <v>20425</v>
      </c>
      <c r="U48" s="543" t="n">
        <f aca="false">IF(U27=0,"no data", SUM(U27:U33))</f>
        <v>21150</v>
      </c>
      <c r="V48" s="549" t="n">
        <f aca="false">IF(V27=0,"no data", AVERAGE(V27:V33))</f>
        <v>40.4285714285714</v>
      </c>
      <c r="W48" s="544" t="str">
        <f aca="false">IF(AND(W27=0,W28=0,W29=0,W30=0,W31=0,W32=0,W33=0),"No outage",SUM(W27:W33))</f>
        <v>No outage</v>
      </c>
      <c r="X48" s="544" t="n">
        <f aca="false">IF(AND(X27=0,X28=0,X29=0,X30=0,X31=0,X32=0,X33=0),"No outage",SUM(X27:X33))</f>
        <v>283</v>
      </c>
      <c r="Y48" s="549" t="str">
        <f aca="false">IF(Y27=0,"no data", AVERAGE(Y27:Y33))</f>
        <v>no data</v>
      </c>
      <c r="Z48" s="544" t="n">
        <f aca="false">IF(AND(Z27=0,Z28=0,Z29=0,Z30=0,Z31=0,Z32=0,Z33=0),"No outage",SUM(Z27:Z33))</f>
        <v>420</v>
      </c>
      <c r="AA48" s="544" t="str">
        <f aca="false">IF(AA27=0,"no data", AVERAGE(AA27:AA33))</f>
        <v>no data</v>
      </c>
      <c r="AB48" s="543" t="n">
        <f aca="false">IF(AB27=0,"no data", SUM(AB27:AB33))</f>
        <v>725</v>
      </c>
      <c r="AC48" s="543" t="n">
        <f aca="false">IF(AC27=0,"no data", SUM(AC27:AC33))</f>
        <v>-507</v>
      </c>
      <c r="AD48" s="549" t="n">
        <f aca="false">IF(AD27=0,"no data", AVERAGE(AD27:AD33))</f>
        <v>131.857142857143</v>
      </c>
      <c r="AE48" s="542" t="n">
        <f aca="false">IF(AE27=0,"no data", AVERAGE(AE27:AE33))</f>
        <v>0.956354312799626</v>
      </c>
      <c r="AF48" s="544" t="n">
        <f aca="false">IF(AF27=0,"no data", AVERAGE(AF27:AF33))</f>
        <v>144.702380952381</v>
      </c>
      <c r="AG48" s="542" t="n">
        <f aca="false">IF(AG27=0,"no data", AVERAGE(AG27:AG33))</f>
        <v>0.840237156014026</v>
      </c>
      <c r="AH48" s="542" t="n">
        <f aca="false">IF(AH27=0,"no data", AVERAGE(AH27:AH33))</f>
        <v>1</v>
      </c>
      <c r="AI48" s="542" t="n">
        <f aca="false">IF(AI27=0,"no data", AVERAGE(AI27:AI33))</f>
        <v>0.895248488657419</v>
      </c>
      <c r="AJ48" s="543" t="n">
        <f aca="false">IF(AJ27=0,"no data", SUM(AJ27:AJ33))</f>
        <v>56.225</v>
      </c>
      <c r="AK48" s="544" t="n">
        <f aca="false">IF(AK27=0,"no data", AVERAGE(AK27:AK33))</f>
        <v>137.26</v>
      </c>
      <c r="AL48" s="544" t="n">
        <f aca="false">AJ48*AK48</f>
        <v>7717.4435</v>
      </c>
      <c r="AM48" s="544" t="n">
        <f aca="false">IF(AM27=0,"no data", SUM(AM27:AM33))</f>
        <v>181.194</v>
      </c>
      <c r="AN48" s="544" t="n">
        <f aca="false">IF(AN27=0,"no data", AVERAGE(AN27:AN33))</f>
        <v>945.898021428571</v>
      </c>
      <c r="AO48" s="544" t="n">
        <f aca="false">AM48*AN48</f>
        <v>171391.046094729</v>
      </c>
      <c r="AP48" s="548" t="n">
        <f aca="false">IF(AP27=0,"no data", AVERAGE(AP27:AP33))</f>
        <v>8767.46775856629</v>
      </c>
      <c r="AQ48" s="464"/>
      <c r="AY48" s="440"/>
      <c r="BA48" s="441"/>
      <c r="BR48" s="5"/>
      <c r="BS48" s="5"/>
      <c r="BT48" s="5"/>
      <c r="BX48" s="186"/>
      <c r="BY48" s="186"/>
    </row>
    <row r="49" customFormat="false" ht="15" hidden="false" customHeight="false" outlineLevel="0" collapsed="false">
      <c r="B49" s="533" t="s">
        <v>121</v>
      </c>
      <c r="C49" s="544" t="n">
        <f aca="false">IF(C34=0,"no data", AVERAGE(C34:C40))</f>
        <v>87.18</v>
      </c>
      <c r="D49" s="544" t="n">
        <f aca="false">IF(D34=0,"no data", AVERAGE(D34:D40))</f>
        <v>0.7326</v>
      </c>
      <c r="E49" s="544" t="n">
        <f aca="false">IF(E34=0,"no data", AVERAGE(E34:E40))</f>
        <v>93.8</v>
      </c>
      <c r="F49" s="544" t="n">
        <f aca="false">IF(F34=0,"no data", AVERAGE(F34:F40))</f>
        <v>81.6</v>
      </c>
      <c r="G49" s="541" t="n">
        <f aca="false">SUM(G34:G40)+INT(SUM(H34:H40)/60)</f>
        <v>120</v>
      </c>
      <c r="H49" s="541" t="n">
        <f aca="false">SUM(H34:H40)-INT(SUM(H34:H40)/60)*60</f>
        <v>0</v>
      </c>
      <c r="I49" s="541" t="n">
        <f aca="false">SUM(I34:I40)+INT(SUM(J34:J40)/60)</f>
        <v>120</v>
      </c>
      <c r="J49" s="541" t="n">
        <f aca="false">SUM(J34:J40)-INT(SUM(J34:J40)/60)*60</f>
        <v>0</v>
      </c>
      <c r="K49" s="541" t="n">
        <f aca="false">SUM(K34:K40)+INT(SUM(L34:L40)/60)</f>
        <v>0</v>
      </c>
      <c r="L49" s="541" t="n">
        <f aca="false">SUM(L34:L40)-INT(SUM(L34:L40)/60)*60</f>
        <v>0</v>
      </c>
      <c r="M49" s="541" t="n">
        <f aca="false">SUM(M34:M40)+INT(SUM(N34:N40)/60)</f>
        <v>0</v>
      </c>
      <c r="N49" s="541" t="n">
        <f aca="false">SUM(N34:N40)-INT(SUM(N34:N40)/60)*60</f>
        <v>0</v>
      </c>
      <c r="O49" s="541" t="n">
        <f aca="false">SUM(O34:O40)+INT(SUM(P34:P40)/60)</f>
        <v>34.5</v>
      </c>
      <c r="P49" s="541" t="n">
        <f aca="false">SUM(P34:P40)-INT(SUM(P34:P40)/60)*60</f>
        <v>0</v>
      </c>
      <c r="Q49" s="543" t="n">
        <f aca="false">IF(Q28=0,"no data", AVERAGE(Q34:Q40))</f>
        <v>3528</v>
      </c>
      <c r="R49" s="543" t="n">
        <f aca="false">IF(R34=0,"no data", AVERAGE(R34:R40))</f>
        <v>3069.6</v>
      </c>
      <c r="S49" s="543" t="n">
        <f aca="false">IF(S34=0,"no data", AVERAGE(S34:S40))</f>
        <v>3069.6</v>
      </c>
      <c r="T49" s="543" t="n">
        <f aca="false">IF(T34=0,"no data", SUM(T34:T40))</f>
        <v>14991</v>
      </c>
      <c r="U49" s="543" t="n">
        <f aca="false">IF(U34=0,"no data", SUM(U34:U40))</f>
        <v>15506</v>
      </c>
      <c r="V49" s="549" t="n">
        <f aca="false">IF(V34=0,"no data", AVERAGE(V34:V40))</f>
        <v>41.6</v>
      </c>
      <c r="W49" s="544" t="e">
        <f aca="false">IF(AND(W34=0,W35=0,W36=0,W37=0,W38=0,W39=0,#REF!=0),"No outage",SUM(W34:W40))</f>
        <v>#REF!</v>
      </c>
      <c r="X49" s="544" t="e">
        <f aca="false">IF(AND(X34=0,X35=0,X36=0,X37=0,X38=0,X39=0,#REF!=0),"No outage",SUM(X34:X40))</f>
        <v>#REF!</v>
      </c>
      <c r="Y49" s="549" t="str">
        <f aca="false">IF(Y34=0,"no data", AVERAGE(Y34:Y40))</f>
        <v>no data</v>
      </c>
      <c r="Z49" s="544" t="e">
        <f aca="false">IF(AND(Z34=0,Z35=0,Z36=0,Z37=0,Z38=0,Z39=0,#REF!=0),"No outage",SUM(Z34:Z40))</f>
        <v>#REF!</v>
      </c>
      <c r="AA49" s="544" t="str">
        <f aca="false">IF(AA34=0,"no data", AVERAGE(AA34:AA40))</f>
        <v>no data</v>
      </c>
      <c r="AB49" s="543" t="n">
        <f aca="false">IF(AB34=0,"no data", SUM(AB34:AB40))</f>
        <v>515</v>
      </c>
      <c r="AC49" s="543" t="n">
        <f aca="false">IF(AC34=0,"no data", SUM(AC34:AC40))</f>
        <v>-357</v>
      </c>
      <c r="AD49" s="549" t="n">
        <f aca="false">IF(AD34=0,"no data", AVERAGE(AD34:AD40))</f>
        <v>135.4</v>
      </c>
      <c r="AE49" s="542" t="n">
        <f aca="false">IF(AE34=0,"no data", AVERAGE(AE34:AE40))</f>
        <v>0.955441809285377</v>
      </c>
      <c r="AF49" s="544" t="n">
        <f aca="false">IF(AF34=0,"no data", AVERAGE(AF34:AF40))</f>
        <v>147</v>
      </c>
      <c r="AG49" s="542" t="n">
        <f aca="false">IF(AG34=0,"no data", AVERAGE(AG34:AG40))</f>
        <v>0.849656010388235</v>
      </c>
      <c r="AH49" s="542" t="e">
        <f aca="false">IF(AH28=0,"no data", AVERAGE(AH34:AH40))</f>
        <v>#DIV/0!</v>
      </c>
      <c r="AI49" s="542" t="n">
        <f aca="false">IF(AI34=0,"no data", AVERAGE(AI34:AI40))</f>
        <v>0.908537924716378</v>
      </c>
      <c r="AJ49" s="543" t="n">
        <f aca="false">IF(AJ34=0,"no data", SUM(AJ34:AJ40))</f>
        <v>40.07</v>
      </c>
      <c r="AK49" s="544" t="n">
        <f aca="false">IF(AK34=0,"no data", AVERAGE(AK34:AK40))</f>
        <v>137.004</v>
      </c>
      <c r="AL49" s="544" t="n">
        <f aca="false">AJ49*AK49</f>
        <v>5489.75028</v>
      </c>
      <c r="AM49" s="544" t="n">
        <f aca="false">IF(AM34=0,"no data", SUM(AM34:AM40))</f>
        <v>134.363</v>
      </c>
      <c r="AN49" s="544" t="n">
        <f aca="false">IF(AN34=0,"no data", AVERAGE(AN34:AN40))</f>
        <v>940.4</v>
      </c>
      <c r="AO49" s="544" t="n">
        <f aca="false">AM49*AN49</f>
        <v>126354.9652</v>
      </c>
      <c r="AP49" s="548" t="n">
        <f aca="false">IF(AP34=0,"no data", AVERAGE(AP34:AP40))</f>
        <v>8791.67486958949</v>
      </c>
      <c r="AQ49" s="464"/>
      <c r="AY49" s="440"/>
      <c r="BA49" s="441"/>
      <c r="BR49" s="5"/>
      <c r="BS49" s="5"/>
      <c r="BT49" s="5"/>
      <c r="BX49" s="186"/>
      <c r="BY49" s="186"/>
    </row>
    <row r="50" customFormat="false" ht="1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3"/>
      <c r="AG50" s="470"/>
      <c r="AH50" s="470"/>
      <c r="AI50" s="470"/>
      <c r="AJ50" s="470"/>
      <c r="AK50" s="470"/>
      <c r="AL50" s="470"/>
      <c r="AP50" s="194"/>
      <c r="AQ50" s="194"/>
      <c r="AR50" s="194"/>
      <c r="AY50" s="440"/>
      <c r="BA50" s="441"/>
      <c r="BR50" s="5"/>
      <c r="BS50" s="5"/>
      <c r="BT50" s="5"/>
      <c r="BX50" s="186"/>
      <c r="BY50" s="186"/>
    </row>
    <row r="51" customFormat="false" ht="15.7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194"/>
      <c r="AR51" s="194"/>
      <c r="AY51" s="440"/>
      <c r="BA51" s="441"/>
      <c r="BR51" s="5"/>
      <c r="BS51" s="5"/>
      <c r="BT51" s="5"/>
      <c r="BX51" s="186"/>
      <c r="BY51" s="186"/>
    </row>
    <row r="52" customFormat="false" ht="16.5" hidden="false" customHeight="false" outlineLevel="0" collapsed="false">
      <c r="B52" s="479" t="s">
        <v>186</v>
      </c>
      <c r="C52" s="556" t="s">
        <v>187</v>
      </c>
      <c r="D52" s="556"/>
      <c r="E52" s="556"/>
      <c r="F52" s="556"/>
      <c r="G52" s="556"/>
      <c r="H52" s="556"/>
      <c r="I52" s="556"/>
      <c r="J52" s="556"/>
      <c r="K52" s="556"/>
      <c r="L52" s="556"/>
      <c r="M52" s="556"/>
      <c r="N52" s="556"/>
      <c r="O52" s="556"/>
      <c r="P52" s="556"/>
      <c r="Q52" s="556"/>
      <c r="R52" s="556"/>
      <c r="S52" s="556"/>
      <c r="T52" s="556"/>
      <c r="U52" s="556"/>
      <c r="V52" s="556"/>
      <c r="W52" s="556"/>
      <c r="X52" s="556"/>
      <c r="Y52" s="556"/>
      <c r="Z52" s="556"/>
      <c r="AA52" s="556"/>
      <c r="AB52" s="556"/>
      <c r="AC52" s="556"/>
      <c r="AD52" s="556"/>
      <c r="AE52" s="473"/>
      <c r="AF52" s="473"/>
      <c r="AG52" s="470"/>
      <c r="AH52" s="470"/>
      <c r="AI52" s="470"/>
      <c r="AJ52" s="470"/>
      <c r="AK52" s="470"/>
      <c r="AL52" s="470"/>
      <c r="AP52" s="194"/>
      <c r="AQ52" s="194"/>
      <c r="AR52" s="194"/>
      <c r="AY52" s="440"/>
      <c r="BR52" s="5"/>
      <c r="BS52" s="5"/>
      <c r="BT52" s="5"/>
      <c r="BX52" s="186"/>
      <c r="BY52" s="186"/>
    </row>
    <row r="53" customFormat="false" ht="15" hidden="false" customHeight="true" outlineLevel="0" collapsed="false">
      <c r="B53" s="484" t="n">
        <v>42948</v>
      </c>
      <c r="C53" s="488" t="s">
        <v>332</v>
      </c>
      <c r="D53" s="488"/>
      <c r="E53" s="488"/>
      <c r="F53" s="488"/>
      <c r="G53" s="488"/>
      <c r="H53" s="488"/>
      <c r="I53" s="488"/>
      <c r="J53" s="488"/>
      <c r="K53" s="488"/>
      <c r="L53" s="488"/>
      <c r="M53" s="488"/>
      <c r="N53" s="488"/>
      <c r="O53" s="488"/>
      <c r="P53" s="488"/>
      <c r="Q53" s="488"/>
      <c r="R53" s="488"/>
      <c r="S53" s="488"/>
      <c r="T53" s="488"/>
      <c r="U53" s="488"/>
      <c r="V53" s="488"/>
      <c r="W53" s="488"/>
      <c r="X53" s="488"/>
      <c r="Y53" s="488"/>
      <c r="Z53" s="488"/>
      <c r="AA53" s="488"/>
      <c r="AB53" s="488"/>
      <c r="AC53" s="488"/>
      <c r="AD53" s="488"/>
      <c r="AE53" s="473"/>
      <c r="AF53" s="473"/>
      <c r="AG53" s="470"/>
      <c r="AH53" s="470"/>
      <c r="AI53" s="470"/>
      <c r="AJ53" s="470"/>
      <c r="AK53" s="470"/>
      <c r="AL53" s="470"/>
      <c r="AP53" s="194"/>
      <c r="AQ53" s="194"/>
      <c r="AR53" s="194"/>
      <c r="AY53" s="440"/>
      <c r="BR53" s="5"/>
      <c r="BS53" s="5"/>
      <c r="BT53" s="5"/>
      <c r="BX53" s="186"/>
      <c r="BY53" s="186"/>
    </row>
    <row r="54" customFormat="false" ht="15.75" hidden="false" customHeight="true" outlineLevel="0" collapsed="false">
      <c r="B54" s="484" t="n">
        <v>42949</v>
      </c>
      <c r="C54" s="488" t="s">
        <v>333</v>
      </c>
      <c r="D54" s="488"/>
      <c r="E54" s="488"/>
      <c r="F54" s="488"/>
      <c r="G54" s="488"/>
      <c r="H54" s="488"/>
      <c r="I54" s="488"/>
      <c r="J54" s="488"/>
      <c r="K54" s="488"/>
      <c r="L54" s="488"/>
      <c r="M54" s="488"/>
      <c r="N54" s="488"/>
      <c r="O54" s="488"/>
      <c r="P54" s="488"/>
      <c r="Q54" s="488"/>
      <c r="R54" s="488"/>
      <c r="S54" s="488"/>
      <c r="T54" s="488"/>
      <c r="U54" s="488"/>
      <c r="V54" s="488"/>
      <c r="W54" s="488"/>
      <c r="X54" s="488"/>
      <c r="Y54" s="488"/>
      <c r="Z54" s="488"/>
      <c r="AA54" s="488"/>
      <c r="AB54" s="488"/>
      <c r="AC54" s="488"/>
      <c r="AD54" s="488"/>
      <c r="AE54" s="473"/>
      <c r="AF54" s="473"/>
      <c r="AG54" s="470"/>
      <c r="AH54" s="470"/>
      <c r="AI54" s="470"/>
      <c r="AJ54" s="470"/>
      <c r="AK54" s="470"/>
      <c r="AL54" s="470"/>
      <c r="AP54" s="194"/>
      <c r="AQ54" s="194"/>
      <c r="AR54" s="194"/>
      <c r="AY54" s="440"/>
      <c r="BR54" s="5"/>
      <c r="BS54" s="5"/>
      <c r="BT54" s="5"/>
      <c r="BX54" s="186"/>
      <c r="BY54" s="186"/>
    </row>
    <row r="55" customFormat="false" ht="15.75" hidden="false" customHeight="true" outlineLevel="0" collapsed="false">
      <c r="B55" s="484" t="n">
        <v>42950</v>
      </c>
      <c r="C55" s="488" t="s">
        <v>326</v>
      </c>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73"/>
      <c r="AF55" s="473"/>
      <c r="AG55" s="470"/>
      <c r="AH55" s="470"/>
      <c r="AI55" s="470"/>
      <c r="AJ55" s="470"/>
      <c r="AK55" s="470"/>
      <c r="AL55" s="470"/>
      <c r="AP55" s="194"/>
      <c r="AQ55" s="194"/>
      <c r="AR55" s="194"/>
      <c r="AY55" s="440"/>
      <c r="BR55" s="5"/>
      <c r="BS55" s="5"/>
      <c r="BT55" s="5"/>
      <c r="BX55" s="186"/>
      <c r="BY55" s="186"/>
    </row>
    <row r="56" customFormat="false" ht="15.75" hidden="false" customHeight="true" outlineLevel="0" collapsed="false">
      <c r="B56" s="484" t="n">
        <v>42951</v>
      </c>
      <c r="C56" s="488" t="s">
        <v>326</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R56" s="5"/>
      <c r="BS56" s="5"/>
      <c r="BT56" s="5"/>
      <c r="BX56" s="186"/>
      <c r="BY56" s="186"/>
    </row>
    <row r="57" customFormat="false" ht="15.75" hidden="false" customHeight="true" outlineLevel="0" collapsed="false">
      <c r="B57" s="484" t="n">
        <v>42952</v>
      </c>
      <c r="C57" s="488" t="s">
        <v>326</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R57" s="5"/>
      <c r="BS57" s="5"/>
      <c r="BT57" s="5"/>
      <c r="BX57" s="186"/>
      <c r="BY57" s="186"/>
    </row>
    <row r="58" customFormat="false" ht="15.75" hidden="false" customHeight="true" outlineLevel="0" collapsed="false">
      <c r="B58" s="484" t="n">
        <v>42953</v>
      </c>
      <c r="C58" s="488" t="s">
        <v>334</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73"/>
      <c r="AF58" s="473"/>
      <c r="AG58" s="470"/>
      <c r="AH58" s="470"/>
      <c r="AI58" s="470"/>
      <c r="AJ58" s="470"/>
      <c r="AK58" s="470"/>
      <c r="AL58" s="470"/>
      <c r="AP58" s="194"/>
      <c r="AQ58" s="194"/>
      <c r="AR58" s="194"/>
      <c r="AY58" s="440"/>
      <c r="BR58" s="5"/>
      <c r="BS58" s="5"/>
      <c r="BT58" s="5"/>
      <c r="BX58" s="186"/>
      <c r="BY58" s="186"/>
    </row>
    <row r="59" customFormat="false" ht="15.75" hidden="false" customHeight="true" outlineLevel="0" collapsed="false">
      <c r="B59" s="484" t="n">
        <v>42954</v>
      </c>
      <c r="C59" s="488" t="s">
        <v>335</v>
      </c>
      <c r="D59" s="488"/>
      <c r="E59" s="488"/>
      <c r="F59" s="488"/>
      <c r="G59" s="488"/>
      <c r="H59" s="488"/>
      <c r="I59" s="488"/>
      <c r="J59" s="488"/>
      <c r="K59" s="488"/>
      <c r="L59" s="488"/>
      <c r="M59" s="488"/>
      <c r="N59" s="488"/>
      <c r="O59" s="488"/>
      <c r="P59" s="488"/>
      <c r="Q59" s="488"/>
      <c r="R59" s="488"/>
      <c r="S59" s="488"/>
      <c r="T59" s="488"/>
      <c r="U59" s="488"/>
      <c r="V59" s="488"/>
      <c r="W59" s="488"/>
      <c r="X59" s="488"/>
      <c r="Y59" s="488"/>
      <c r="Z59" s="488"/>
      <c r="AA59" s="488"/>
      <c r="AB59" s="488"/>
      <c r="AC59" s="488"/>
      <c r="AD59" s="488"/>
      <c r="AE59" s="473"/>
      <c r="AF59" s="473"/>
      <c r="AG59" s="470"/>
      <c r="AH59" s="470"/>
      <c r="AI59" s="470"/>
      <c r="AJ59" s="470"/>
      <c r="AK59" s="470"/>
      <c r="AL59" s="470"/>
      <c r="AP59" s="194"/>
      <c r="AQ59" s="194"/>
      <c r="AR59" s="194"/>
      <c r="AY59" s="440"/>
      <c r="BR59" s="5"/>
      <c r="BS59" s="5"/>
      <c r="BT59" s="5"/>
      <c r="BX59" s="186"/>
      <c r="BY59" s="186"/>
    </row>
    <row r="60" customFormat="false" ht="15.75" hidden="false" customHeight="true" outlineLevel="0" collapsed="false">
      <c r="B60" s="484" t="n">
        <v>42955</v>
      </c>
      <c r="C60" s="488" t="s">
        <v>333</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R60" s="5"/>
      <c r="BS60" s="5"/>
      <c r="BT60" s="5"/>
      <c r="BX60" s="186"/>
      <c r="BY60" s="186"/>
    </row>
    <row r="61" customFormat="false" ht="15.75" hidden="false" customHeight="true" outlineLevel="0" collapsed="false">
      <c r="B61" s="484" t="n">
        <v>42956</v>
      </c>
      <c r="C61" s="488" t="s">
        <v>326</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R61" s="5"/>
      <c r="BS61" s="5"/>
      <c r="BT61" s="5"/>
      <c r="BX61" s="186"/>
      <c r="BY61" s="186"/>
    </row>
    <row r="62" customFormat="false" ht="15.75" hidden="false" customHeight="true" outlineLevel="0" collapsed="false">
      <c r="B62" s="484" t="n">
        <v>42957</v>
      </c>
      <c r="C62" s="488" t="s">
        <v>326</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c r="BX62" s="186"/>
      <c r="BY62" s="186"/>
    </row>
    <row r="63" customFormat="false" ht="15.75" hidden="false" customHeight="true" outlineLevel="0" collapsed="false">
      <c r="B63" s="484" t="n">
        <v>42958</v>
      </c>
      <c r="C63" s="488" t="s">
        <v>326</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c r="BX63" s="186"/>
      <c r="BY63" s="186"/>
    </row>
    <row r="64" customFormat="false" ht="15.75" hidden="false" customHeight="true" outlineLevel="0" collapsed="false">
      <c r="B64" s="484" t="n">
        <v>42959</v>
      </c>
      <c r="C64" s="488" t="s">
        <v>326</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c r="BX64" s="186"/>
      <c r="BY64" s="186"/>
    </row>
    <row r="65" customFormat="false" ht="15.75" hidden="false" customHeight="true" outlineLevel="0" collapsed="false">
      <c r="B65" s="484" t="n">
        <v>42960</v>
      </c>
      <c r="C65" s="488" t="s">
        <v>334</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c r="BX65" s="186"/>
      <c r="BY65" s="186"/>
    </row>
    <row r="66" customFormat="false" ht="15.75" hidden="false" customHeight="true" outlineLevel="0" collapsed="false">
      <c r="B66" s="484" t="n">
        <v>42961</v>
      </c>
      <c r="C66" s="488" t="s">
        <v>336</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R66" s="5"/>
      <c r="BS66" s="5"/>
      <c r="BT66" s="5"/>
      <c r="BX66" s="186"/>
      <c r="BY66" s="186"/>
    </row>
    <row r="67" customFormat="false" ht="17.25" hidden="false" customHeight="true" outlineLevel="0" collapsed="false">
      <c r="B67" s="484" t="n">
        <v>42962</v>
      </c>
      <c r="C67" s="488" t="s">
        <v>337</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c r="BX67" s="186"/>
      <c r="BY67" s="186"/>
    </row>
    <row r="68" customFormat="false" ht="15.75" hidden="false" customHeight="true" outlineLevel="0" collapsed="false">
      <c r="B68" s="484" t="n">
        <v>42963</v>
      </c>
      <c r="C68" s="488" t="s">
        <v>326</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R68" s="5"/>
      <c r="BS68" s="5"/>
      <c r="BT68" s="5"/>
      <c r="BX68" s="186"/>
      <c r="BY68" s="186"/>
    </row>
    <row r="69" customFormat="false" ht="15.75" hidden="false" customHeight="true" outlineLevel="0" collapsed="false">
      <c r="B69" s="484" t="n">
        <v>42964</v>
      </c>
      <c r="C69" s="488" t="s">
        <v>325</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R69" s="5"/>
      <c r="BS69" s="5"/>
      <c r="BT69" s="5"/>
      <c r="BX69" s="186"/>
      <c r="BY69" s="186"/>
    </row>
    <row r="70" customFormat="false" ht="15.75" hidden="false" customHeight="true" outlineLevel="0" collapsed="false">
      <c r="B70" s="484" t="n">
        <v>42965</v>
      </c>
      <c r="C70" s="488" t="s">
        <v>325</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R70" s="5"/>
      <c r="BS70" s="5"/>
      <c r="BT70" s="5"/>
      <c r="BX70" s="186"/>
      <c r="BY70" s="186"/>
    </row>
    <row r="71" customFormat="false" ht="15.75" hidden="false" customHeight="true" outlineLevel="0" collapsed="false">
      <c r="B71" s="484" t="n">
        <v>42966</v>
      </c>
      <c r="C71" s="488" t="s">
        <v>333</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R71" s="5"/>
      <c r="BS71" s="5"/>
      <c r="BT71" s="5"/>
      <c r="BX71" s="186"/>
      <c r="BY71" s="186"/>
    </row>
    <row r="72" customFormat="false" ht="15.75" hidden="false" customHeight="true" outlineLevel="0" collapsed="false">
      <c r="B72" s="484" t="n">
        <v>42967</v>
      </c>
      <c r="C72" s="488" t="s">
        <v>333</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R72" s="5"/>
      <c r="BS72" s="5"/>
      <c r="BT72" s="5"/>
      <c r="BX72" s="186"/>
      <c r="BY72" s="186"/>
    </row>
    <row r="73" customFormat="false" ht="15.75" hidden="false" customHeight="true" outlineLevel="0" collapsed="false">
      <c r="B73" s="484" t="n">
        <v>42968</v>
      </c>
      <c r="C73" s="488" t="s">
        <v>338</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R73" s="5"/>
      <c r="BS73" s="5"/>
      <c r="BT73" s="5"/>
      <c r="BX73" s="186"/>
      <c r="BY73" s="186"/>
    </row>
    <row r="74" customFormat="false" ht="15.75" hidden="false" customHeight="true" outlineLevel="0" collapsed="false">
      <c r="B74" s="484" t="n">
        <v>42969</v>
      </c>
      <c r="C74" s="488" t="s">
        <v>339</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c r="BX74" s="186"/>
      <c r="BY74" s="186"/>
    </row>
    <row r="75" customFormat="false" ht="15.75" hidden="false" customHeight="true" outlineLevel="0" collapsed="false">
      <c r="B75" s="484" t="n">
        <v>42970</v>
      </c>
      <c r="C75" s="488" t="s">
        <v>340</v>
      </c>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73"/>
      <c r="AF75" s="473"/>
      <c r="AG75" s="470"/>
      <c r="AH75" s="470"/>
      <c r="AI75" s="470"/>
      <c r="AJ75" s="470"/>
      <c r="AK75" s="470"/>
      <c r="AL75" s="470"/>
      <c r="AP75" s="194"/>
      <c r="AQ75" s="194"/>
      <c r="AR75" s="194"/>
      <c r="AY75" s="440"/>
      <c r="BR75" s="5"/>
      <c r="BS75" s="5"/>
      <c r="BT75" s="5"/>
      <c r="BX75" s="186"/>
      <c r="BY75" s="186"/>
    </row>
    <row r="76" customFormat="false" ht="15.75" hidden="false" customHeight="true" outlineLevel="0" collapsed="false">
      <c r="B76" s="484" t="n">
        <v>42971</v>
      </c>
      <c r="C76" s="488" t="s">
        <v>341</v>
      </c>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73"/>
      <c r="AF76" s="473"/>
      <c r="AG76" s="470"/>
      <c r="AH76" s="470"/>
      <c r="AI76" s="470"/>
      <c r="AJ76" s="470"/>
      <c r="AK76" s="470"/>
      <c r="AL76" s="470"/>
      <c r="AP76" s="194"/>
      <c r="AQ76" s="194"/>
      <c r="AR76" s="194"/>
      <c r="AY76" s="440"/>
      <c r="BR76" s="5"/>
      <c r="BS76" s="5"/>
      <c r="BT76" s="5"/>
      <c r="BX76" s="186"/>
      <c r="BY76" s="186"/>
    </row>
    <row r="77" customFormat="false" ht="15.75" hidden="false" customHeight="true" outlineLevel="0" collapsed="false">
      <c r="B77" s="484" t="n">
        <v>42972</v>
      </c>
      <c r="C77" s="488" t="s">
        <v>326</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R77" s="5"/>
      <c r="BS77" s="5"/>
      <c r="BT77" s="5"/>
      <c r="BX77" s="186"/>
      <c r="BY77" s="186"/>
    </row>
    <row r="78" customFormat="false" ht="15.75" hidden="false" customHeight="true" outlineLevel="0" collapsed="false">
      <c r="B78" s="484" t="n">
        <v>42973</v>
      </c>
      <c r="C78" s="488" t="s">
        <v>334</v>
      </c>
      <c r="D78" s="488"/>
      <c r="E78" s="488"/>
      <c r="F78" s="488"/>
      <c r="G78" s="488"/>
      <c r="H78" s="488"/>
      <c r="I78" s="488"/>
      <c r="J78" s="488"/>
      <c r="K78" s="488"/>
      <c r="L78" s="488"/>
      <c r="M78" s="488"/>
      <c r="N78" s="488"/>
      <c r="O78" s="488"/>
      <c r="P78" s="488"/>
      <c r="Q78" s="488"/>
      <c r="R78" s="488"/>
      <c r="S78" s="488"/>
      <c r="T78" s="488"/>
      <c r="U78" s="488"/>
      <c r="V78" s="488"/>
      <c r="W78" s="488"/>
      <c r="X78" s="488"/>
      <c r="Y78" s="488"/>
      <c r="Z78" s="488"/>
      <c r="AA78" s="488"/>
      <c r="AB78" s="488"/>
      <c r="AC78" s="488"/>
      <c r="AD78" s="488"/>
      <c r="AE78" s="473"/>
      <c r="AF78" s="473"/>
      <c r="AG78" s="470"/>
      <c r="AH78" s="470"/>
      <c r="AI78" s="470"/>
      <c r="AJ78" s="470"/>
      <c r="AK78" s="470"/>
      <c r="AL78" s="470"/>
      <c r="AP78" s="194"/>
      <c r="AQ78" s="194"/>
      <c r="AR78" s="194"/>
      <c r="AY78" s="440"/>
      <c r="BR78" s="5"/>
      <c r="BS78" s="5"/>
      <c r="BT78" s="5"/>
      <c r="BX78" s="186"/>
      <c r="BY78" s="186"/>
    </row>
    <row r="79" customFormat="false" ht="15.75" hidden="false" customHeight="true" outlineLevel="0" collapsed="false">
      <c r="B79" s="484" t="n">
        <v>42974</v>
      </c>
      <c r="C79" s="488" t="s">
        <v>333</v>
      </c>
      <c r="D79" s="488"/>
      <c r="E79" s="488"/>
      <c r="F79" s="488"/>
      <c r="G79" s="488"/>
      <c r="H79" s="488"/>
      <c r="I79" s="488"/>
      <c r="J79" s="488"/>
      <c r="K79" s="488"/>
      <c r="L79" s="488"/>
      <c r="M79" s="488"/>
      <c r="N79" s="488"/>
      <c r="O79" s="488"/>
      <c r="P79" s="488"/>
      <c r="Q79" s="488"/>
      <c r="R79" s="488"/>
      <c r="S79" s="488"/>
      <c r="T79" s="488"/>
      <c r="U79" s="488"/>
      <c r="V79" s="488"/>
      <c r="W79" s="488"/>
      <c r="X79" s="488"/>
      <c r="Y79" s="488"/>
      <c r="Z79" s="488"/>
      <c r="AA79" s="488"/>
      <c r="AB79" s="488"/>
      <c r="AC79" s="488"/>
      <c r="AD79" s="488"/>
      <c r="AE79" s="473"/>
      <c r="AF79" s="473"/>
      <c r="AG79" s="470"/>
      <c r="AH79" s="470"/>
      <c r="AI79" s="470"/>
      <c r="AJ79" s="470"/>
      <c r="AK79" s="470"/>
      <c r="AL79" s="470"/>
      <c r="AP79" s="194"/>
      <c r="AQ79" s="194"/>
      <c r="AR79" s="194"/>
      <c r="AY79" s="440"/>
      <c r="BR79" s="5"/>
      <c r="BS79" s="5"/>
      <c r="BT79" s="5"/>
      <c r="BX79" s="186"/>
      <c r="BY79" s="186"/>
    </row>
    <row r="80" customFormat="false" ht="15.75" hidden="false" customHeight="true" outlineLevel="0" collapsed="false">
      <c r="B80" s="484" t="n">
        <v>42975</v>
      </c>
      <c r="C80" s="488" t="s">
        <v>342</v>
      </c>
      <c r="D80" s="488"/>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73"/>
      <c r="AF80" s="473"/>
      <c r="AG80" s="470"/>
      <c r="AH80" s="470"/>
      <c r="AI80" s="470"/>
      <c r="AJ80" s="470"/>
      <c r="AK80" s="470"/>
      <c r="AL80" s="470"/>
      <c r="AP80" s="194"/>
      <c r="AQ80" s="194"/>
      <c r="AR80" s="194"/>
      <c r="AY80" s="440"/>
      <c r="BR80" s="5"/>
      <c r="BS80" s="5"/>
      <c r="BT80" s="5"/>
      <c r="BX80" s="186"/>
      <c r="BY80" s="186"/>
    </row>
    <row r="81" customFormat="false" ht="15.75" hidden="false" customHeight="true" outlineLevel="0" collapsed="false">
      <c r="B81" s="484" t="n">
        <v>42976</v>
      </c>
      <c r="C81" s="488" t="s">
        <v>343</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c r="BX81" s="186"/>
      <c r="BY81" s="186"/>
    </row>
    <row r="82" customFormat="false" ht="15.75" hidden="false" customHeight="true" outlineLevel="0" collapsed="false">
      <c r="B82" s="484" t="n">
        <v>42977</v>
      </c>
      <c r="C82" s="488" t="s">
        <v>344</v>
      </c>
      <c r="D82" s="488"/>
      <c r="E82" s="488"/>
      <c r="F82" s="488"/>
      <c r="G82" s="488"/>
      <c r="H82" s="488"/>
      <c r="I82" s="488"/>
      <c r="J82" s="488"/>
      <c r="K82" s="488"/>
      <c r="L82" s="488"/>
      <c r="M82" s="488"/>
      <c r="N82" s="488"/>
      <c r="O82" s="488"/>
      <c r="P82" s="488"/>
      <c r="Q82" s="488"/>
      <c r="R82" s="488"/>
      <c r="S82" s="488"/>
      <c r="T82" s="488"/>
      <c r="U82" s="488"/>
      <c r="V82" s="488"/>
      <c r="W82" s="488"/>
      <c r="X82" s="488"/>
      <c r="Y82" s="488"/>
      <c r="Z82" s="488"/>
      <c r="AA82" s="488"/>
      <c r="AB82" s="488"/>
      <c r="AC82" s="488"/>
      <c r="AD82" s="488"/>
      <c r="AE82" s="473"/>
      <c r="AF82" s="473"/>
      <c r="AG82" s="470"/>
      <c r="AH82" s="470"/>
      <c r="AI82" s="470"/>
      <c r="AJ82" s="470"/>
      <c r="AK82" s="470"/>
      <c r="AL82" s="470"/>
      <c r="AP82" s="194"/>
      <c r="AQ82" s="194"/>
      <c r="AR82" s="194"/>
      <c r="AY82" s="440"/>
      <c r="BR82" s="5"/>
      <c r="BS82" s="5"/>
      <c r="BT82" s="5"/>
      <c r="BX82" s="186"/>
      <c r="BY82" s="186"/>
    </row>
    <row r="83" customFormat="false" ht="15.75" hidden="false" customHeight="true" outlineLevel="0" collapsed="false">
      <c r="B83" s="484" t="n">
        <v>42978</v>
      </c>
      <c r="C83" s="557" t="s">
        <v>345</v>
      </c>
      <c r="D83" s="557"/>
      <c r="E83" s="557"/>
      <c r="F83" s="557"/>
      <c r="G83" s="557"/>
      <c r="H83" s="557"/>
      <c r="I83" s="557"/>
      <c r="J83" s="557"/>
      <c r="K83" s="557"/>
      <c r="L83" s="557"/>
      <c r="M83" s="557"/>
      <c r="N83" s="557"/>
      <c r="O83" s="557"/>
      <c r="P83" s="557"/>
      <c r="Q83" s="557"/>
      <c r="R83" s="557"/>
      <c r="S83" s="557"/>
      <c r="T83" s="557"/>
      <c r="U83" s="557"/>
      <c r="V83" s="557"/>
      <c r="W83" s="557"/>
      <c r="X83" s="557"/>
      <c r="Y83" s="557"/>
      <c r="Z83" s="557"/>
      <c r="AA83" s="557"/>
      <c r="AB83" s="557"/>
      <c r="AC83" s="557"/>
      <c r="AD83" s="557"/>
      <c r="AE83" s="473"/>
      <c r="AF83" s="473"/>
      <c r="AG83" s="470"/>
      <c r="AH83" s="470"/>
      <c r="AI83" s="470"/>
      <c r="AJ83" s="470"/>
      <c r="AK83" s="470"/>
      <c r="AL83" s="470"/>
      <c r="AP83" s="194"/>
      <c r="AQ83" s="194"/>
      <c r="AR83" s="194"/>
      <c r="AY83" s="440"/>
      <c r="BR83" s="5"/>
      <c r="BS83" s="5"/>
      <c r="BT83" s="5"/>
      <c r="BX83" s="186"/>
      <c r="BY83" s="186"/>
    </row>
  </sheetData>
  <mergeCells count="114">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X3:BX5"/>
    <mergeCell ref="BY3:BY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E44:F44"/>
    <mergeCell ref="G44:H44"/>
    <mergeCell ref="I44:J44"/>
    <mergeCell ref="K44:L44"/>
    <mergeCell ref="M44:N44"/>
    <mergeCell ref="O44:P44"/>
    <mergeCell ref="C52:AD52"/>
    <mergeCell ref="C53:AD53"/>
    <mergeCell ref="C54:AD54"/>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 ref="C83:AD83"/>
  </mergeCells>
  <conditionalFormatting sqref="Q13:S15">
    <cfRule type="cellIs" priority="2" operator="greaterThan" aboveAverage="0" equalAverage="0" bottom="0" percent="0" rank="0" text="" dxfId="7">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15" activePane="bottomRight" state="frozen"/>
      <selection pane="topLeft" activeCell="A1" activeCellId="0" sqref="A1"/>
      <selection pane="topRight" activeCell="C1" activeCellId="0" sqref="C1"/>
      <selection pane="bottomLeft" activeCell="A15" activeCellId="0" sqref="A15"/>
      <selection pane="bottomRight" activeCell="C40" activeCellId="1" sqref="BY34:BY89 C40"/>
    </sheetView>
  </sheetViews>
  <sheetFormatPr defaultColWidth="8.54296875" defaultRowHeight="15" zeroHeight="false" outlineLevelRow="0" outlineLevelCol="0"/>
  <cols>
    <col collapsed="false" customWidth="true" hidden="false" outlineLevel="0" max="2" min="2" style="0" width="10.43"/>
    <col collapsed="false" customWidth="true" hidden="false" outlineLevel="0" max="32" min="32" style="0" width="10.14"/>
    <col collapsed="false" customWidth="true" hidden="false" outlineLevel="0" max="38" min="38" style="0" width="9.43"/>
    <col collapsed="false" customWidth="true" hidden="false" outlineLevel="0" max="41" min="41" style="0" width="11"/>
    <col collapsed="false" customWidth="true" hidden="false" outlineLevel="0" max="42" min="42" style="0" width="10.71"/>
    <col collapsed="false" customWidth="true" hidden="false" outlineLevel="0" max="56" min="56" style="0" width="9.57"/>
    <col collapsed="false" customWidth="true" hidden="false" outlineLevel="0" max="68" min="68" style="0" width="8.85"/>
    <col collapsed="false" customWidth="true" hidden="false" outlineLevel="0" max="69" min="69" style="0" width="0.14"/>
    <col collapsed="false" customWidth="true" hidden="false" outlineLevel="0" max="77" min="77" style="0" width="10.57"/>
  </cols>
  <sheetData>
    <row r="1" customFormat="false" ht="18" hidden="false" customHeight="false" outlineLevel="0" collapsed="false">
      <c r="B1" s="1" t="s">
        <v>0</v>
      </c>
      <c r="C1" s="1"/>
      <c r="D1" s="1"/>
      <c r="E1" s="1"/>
      <c r="F1" s="1"/>
      <c r="G1" s="1"/>
      <c r="H1" s="1"/>
      <c r="I1" s="1"/>
      <c r="J1" s="1"/>
      <c r="K1" s="1"/>
      <c r="L1" s="1"/>
      <c r="M1" s="1"/>
      <c r="N1" s="1"/>
      <c r="O1" s="1"/>
      <c r="P1" s="1"/>
      <c r="Q1" s="1"/>
      <c r="R1" s="1"/>
      <c r="S1" s="1"/>
      <c r="T1" s="1"/>
      <c r="U1" s="1"/>
      <c r="V1" s="1"/>
      <c r="W1" s="1"/>
      <c r="X1" s="1"/>
      <c r="Y1" s="2"/>
      <c r="Z1" s="3"/>
      <c r="AA1" s="3"/>
      <c r="AB1" s="3"/>
      <c r="AC1" s="3"/>
      <c r="AD1" s="4"/>
      <c r="AE1" s="4"/>
      <c r="AF1" s="4"/>
      <c r="AG1" s="4"/>
      <c r="AH1" s="4"/>
      <c r="AI1" s="4"/>
      <c r="AJ1" s="4"/>
      <c r="AK1" s="4"/>
      <c r="AL1" s="4"/>
      <c r="BR1" s="5"/>
      <c r="BS1" s="5"/>
      <c r="BT1" s="5"/>
      <c r="BX1" s="186"/>
      <c r="BY1" s="186"/>
    </row>
    <row r="2" customFormat="false" ht="18.75" hidden="false" customHeight="false" outlineLevel="0" collapsed="false">
      <c r="B2" s="6" t="n">
        <v>42979</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c r="AH2" s="7"/>
      <c r="AI2" s="7"/>
      <c r="AJ2" s="8"/>
      <c r="AK2" s="8"/>
      <c r="AL2" s="8"/>
      <c r="AM2" s="8"/>
      <c r="AN2" s="8"/>
      <c r="AO2" s="8"/>
      <c r="AP2" s="8"/>
      <c r="AQ2" s="10"/>
      <c r="AR2" s="10"/>
      <c r="AS2" s="10"/>
      <c r="AT2" s="10"/>
      <c r="AU2" s="10"/>
      <c r="AV2" s="10"/>
      <c r="AW2" s="11"/>
      <c r="AX2" s="11"/>
      <c r="BR2" s="5"/>
      <c r="BS2" s="5"/>
      <c r="BT2" s="5"/>
      <c r="BX2" s="186"/>
      <c r="BY2" s="186"/>
    </row>
    <row r="3" customFormat="false" ht="30.75" hidden="false" customHeight="true" outlineLevel="0" collapsed="false">
      <c r="A3" s="366"/>
      <c r="B3" s="367" t="s">
        <v>1</v>
      </c>
      <c r="C3" s="368" t="s">
        <v>2</v>
      </c>
      <c r="D3" s="368" t="s">
        <v>3</v>
      </c>
      <c r="E3" s="369" t="s">
        <v>140</v>
      </c>
      <c r="F3" s="369"/>
      <c r="G3" s="370" t="s">
        <v>141</v>
      </c>
      <c r="H3" s="370"/>
      <c r="I3" s="370"/>
      <c r="J3" s="370"/>
      <c r="K3" s="370" t="s">
        <v>142</v>
      </c>
      <c r="L3" s="370"/>
      <c r="M3" s="370"/>
      <c r="N3" s="370"/>
      <c r="O3" s="371" t="s">
        <v>143</v>
      </c>
      <c r="P3" s="371"/>
      <c r="Q3" s="372" t="s">
        <v>16</v>
      </c>
      <c r="R3" s="373" t="s">
        <v>17</v>
      </c>
      <c r="S3" s="374" t="s">
        <v>18</v>
      </c>
      <c r="T3" s="375" t="s">
        <v>19</v>
      </c>
      <c r="U3" s="376" t="s">
        <v>20</v>
      </c>
      <c r="V3" s="517" t="s">
        <v>21</v>
      </c>
      <c r="W3" s="517" t="s">
        <v>22</v>
      </c>
      <c r="X3" s="517" t="s">
        <v>23</v>
      </c>
      <c r="Y3" s="517" t="s">
        <v>24</v>
      </c>
      <c r="Z3" s="517" t="s">
        <v>25</v>
      </c>
      <c r="AA3" s="517" t="s">
        <v>26</v>
      </c>
      <c r="AB3" s="378" t="s">
        <v>27</v>
      </c>
      <c r="AC3" s="379" t="s">
        <v>144</v>
      </c>
      <c r="AD3" s="380" t="s">
        <v>29</v>
      </c>
      <c r="AE3" s="379" t="s">
        <v>30</v>
      </c>
      <c r="AF3" s="381" t="s">
        <v>31</v>
      </c>
      <c r="AG3" s="381" t="s">
        <v>32</v>
      </c>
      <c r="AH3" s="381" t="s">
        <v>33</v>
      </c>
      <c r="AI3" s="382" t="s">
        <v>34</v>
      </c>
      <c r="AJ3" s="383" t="s">
        <v>35</v>
      </c>
      <c r="AK3" s="384" t="s">
        <v>145</v>
      </c>
      <c r="AL3" s="386" t="s">
        <v>146</v>
      </c>
      <c r="AM3" s="384" t="s">
        <v>37</v>
      </c>
      <c r="AN3" s="384" t="s">
        <v>147</v>
      </c>
      <c r="AO3" s="386" t="s">
        <v>40</v>
      </c>
      <c r="AP3" s="387" t="s">
        <v>41</v>
      </c>
      <c r="AQ3" s="509" t="s">
        <v>42</v>
      </c>
      <c r="AR3" s="389" t="s">
        <v>43</v>
      </c>
      <c r="AS3" s="390" t="s">
        <v>44</v>
      </c>
      <c r="AT3" s="390" t="s">
        <v>45</v>
      </c>
      <c r="AU3" s="390" t="s">
        <v>46</v>
      </c>
      <c r="AV3" s="390" t="s">
        <v>47</v>
      </c>
      <c r="AW3" s="390" t="s">
        <v>48</v>
      </c>
      <c r="AX3" s="390" t="s">
        <v>49</v>
      </c>
      <c r="AZ3" s="37" t="s">
        <v>50</v>
      </c>
      <c r="BA3" s="37" t="s">
        <v>51</v>
      </c>
      <c r="BB3" s="37" t="s">
        <v>52</v>
      </c>
      <c r="BC3" s="37" t="s">
        <v>53</v>
      </c>
      <c r="BD3" s="37" t="s">
        <v>54</v>
      </c>
      <c r="BE3" s="37" t="s">
        <v>55</v>
      </c>
      <c r="BF3" s="37" t="s">
        <v>56</v>
      </c>
      <c r="BG3" s="37" t="s">
        <v>57</v>
      </c>
      <c r="BH3" s="37" t="s">
        <v>58</v>
      </c>
      <c r="BI3" s="37" t="s">
        <v>59</v>
      </c>
      <c r="BJ3" s="37" t="s">
        <v>60</v>
      </c>
      <c r="BK3" s="37"/>
      <c r="BL3" s="37" t="s">
        <v>61</v>
      </c>
      <c r="BM3" s="37" t="s">
        <v>62</v>
      </c>
      <c r="BN3" s="37" t="s">
        <v>63</v>
      </c>
      <c r="BO3" s="38" t="s">
        <v>64</v>
      </c>
      <c r="BP3" s="38" t="s">
        <v>65</v>
      </c>
      <c r="BQ3" s="39"/>
      <c r="BR3" s="40" t="s">
        <v>66</v>
      </c>
      <c r="BS3" s="40" t="s">
        <v>67</v>
      </c>
      <c r="BT3" s="5"/>
      <c r="BU3" s="37" t="s">
        <v>68</v>
      </c>
      <c r="BV3" s="37" t="s">
        <v>69</v>
      </c>
      <c r="BW3" s="37" t="s">
        <v>70</v>
      </c>
      <c r="BX3" s="518" t="s">
        <v>71</v>
      </c>
      <c r="BY3" s="518" t="s">
        <v>72</v>
      </c>
    </row>
    <row r="4" customFormat="false" ht="15.75" hidden="false" customHeight="true" outlineLevel="0" collapsed="false">
      <c r="A4" s="394"/>
      <c r="B4" s="367"/>
      <c r="C4" s="368"/>
      <c r="D4" s="368"/>
      <c r="E4" s="369"/>
      <c r="F4" s="369"/>
      <c r="G4" s="395" t="s">
        <v>73</v>
      </c>
      <c r="H4" s="395"/>
      <c r="I4" s="396" t="s">
        <v>74</v>
      </c>
      <c r="J4" s="396"/>
      <c r="K4" s="395" t="s">
        <v>73</v>
      </c>
      <c r="L4" s="395"/>
      <c r="M4" s="396" t="s">
        <v>74</v>
      </c>
      <c r="N4" s="396"/>
      <c r="O4" s="371"/>
      <c r="P4" s="371"/>
      <c r="Q4" s="372"/>
      <c r="R4" s="373"/>
      <c r="S4" s="374"/>
      <c r="T4" s="375"/>
      <c r="U4" s="376"/>
      <c r="V4" s="517"/>
      <c r="W4" s="517"/>
      <c r="X4" s="517"/>
      <c r="Y4" s="517"/>
      <c r="Z4" s="517"/>
      <c r="AA4" s="517"/>
      <c r="AB4" s="378"/>
      <c r="AC4" s="379"/>
      <c r="AD4" s="380"/>
      <c r="AE4" s="379"/>
      <c r="AF4" s="381"/>
      <c r="AG4" s="381"/>
      <c r="AH4" s="381"/>
      <c r="AI4" s="382"/>
      <c r="AJ4" s="383"/>
      <c r="AK4" s="384"/>
      <c r="AL4" s="386"/>
      <c r="AM4" s="384"/>
      <c r="AN4" s="384"/>
      <c r="AO4" s="386"/>
      <c r="AP4" s="387"/>
      <c r="AQ4" s="509"/>
      <c r="AR4" s="389"/>
      <c r="AS4" s="390"/>
      <c r="AT4" s="390"/>
      <c r="AU4" s="390"/>
      <c r="AV4" s="390"/>
      <c r="AW4" s="390"/>
      <c r="AX4" s="390"/>
      <c r="AZ4" s="37"/>
      <c r="BA4" s="37"/>
      <c r="BB4" s="37"/>
      <c r="BC4" s="37"/>
      <c r="BD4" s="37"/>
      <c r="BE4" s="37"/>
      <c r="BF4" s="67" t="s">
        <v>75</v>
      </c>
      <c r="BG4" s="67" t="s">
        <v>75</v>
      </c>
      <c r="BH4" s="67" t="s">
        <v>76</v>
      </c>
      <c r="BI4" s="38" t="s">
        <v>77</v>
      </c>
      <c r="BJ4" s="38" t="s">
        <v>77</v>
      </c>
      <c r="BK4" s="38" t="s">
        <v>78</v>
      </c>
      <c r="BL4" s="67" t="s">
        <v>79</v>
      </c>
      <c r="BM4" s="67" t="s">
        <v>80</v>
      </c>
      <c r="BN4" s="37"/>
      <c r="BO4" s="38"/>
      <c r="BP4" s="38"/>
      <c r="BQ4" s="39"/>
      <c r="BR4" s="40"/>
      <c r="BS4" s="40"/>
      <c r="BT4" s="5"/>
      <c r="BU4" s="67" t="s">
        <v>75</v>
      </c>
      <c r="BV4" s="37"/>
      <c r="BW4" s="37"/>
      <c r="BX4" s="518"/>
      <c r="BY4" s="518"/>
    </row>
    <row r="5" customFormat="false" ht="15.75" hidden="false" customHeight="false" outlineLevel="0" collapsed="false">
      <c r="A5" s="394"/>
      <c r="B5" s="367"/>
      <c r="C5" s="368"/>
      <c r="D5" s="368"/>
      <c r="E5" s="397" t="s">
        <v>81</v>
      </c>
      <c r="F5" s="396" t="s">
        <v>82</v>
      </c>
      <c r="G5" s="398" t="s">
        <v>83</v>
      </c>
      <c r="H5" s="399" t="s">
        <v>84</v>
      </c>
      <c r="I5" s="399" t="s">
        <v>83</v>
      </c>
      <c r="J5" s="400" t="s">
        <v>84</v>
      </c>
      <c r="K5" s="395" t="s">
        <v>83</v>
      </c>
      <c r="L5" s="399" t="s">
        <v>84</v>
      </c>
      <c r="M5" s="399" t="s">
        <v>83</v>
      </c>
      <c r="N5" s="396" t="s">
        <v>84</v>
      </c>
      <c r="O5" s="399" t="s">
        <v>83</v>
      </c>
      <c r="P5" s="396" t="s">
        <v>84</v>
      </c>
      <c r="Q5" s="372"/>
      <c r="R5" s="373"/>
      <c r="S5" s="374"/>
      <c r="T5" s="375"/>
      <c r="U5" s="376"/>
      <c r="V5" s="517"/>
      <c r="W5" s="517"/>
      <c r="X5" s="517"/>
      <c r="Y5" s="517"/>
      <c r="Z5" s="517"/>
      <c r="AA5" s="517"/>
      <c r="AB5" s="378"/>
      <c r="AC5" s="379"/>
      <c r="AD5" s="380"/>
      <c r="AE5" s="379"/>
      <c r="AF5" s="381"/>
      <c r="AG5" s="381"/>
      <c r="AH5" s="381"/>
      <c r="AI5" s="382"/>
      <c r="AJ5" s="383"/>
      <c r="AK5" s="384"/>
      <c r="AL5" s="386"/>
      <c r="AM5" s="384"/>
      <c r="AN5" s="384"/>
      <c r="AO5" s="386"/>
      <c r="AP5" s="387"/>
      <c r="AQ5" s="509"/>
      <c r="AR5" s="389"/>
      <c r="AS5" s="390"/>
      <c r="AT5" s="390"/>
      <c r="AU5" s="390"/>
      <c r="AV5" s="390"/>
      <c r="AW5" s="390"/>
      <c r="AX5" s="390"/>
      <c r="AZ5" s="37"/>
      <c r="BA5" s="37"/>
      <c r="BB5" s="37"/>
      <c r="BC5" s="37"/>
      <c r="BD5" s="37"/>
      <c r="BE5" s="37"/>
      <c r="BF5" s="67"/>
      <c r="BG5" s="67"/>
      <c r="BH5" s="67" t="s">
        <v>85</v>
      </c>
      <c r="BI5" s="38"/>
      <c r="BJ5" s="38"/>
      <c r="BK5" s="38"/>
      <c r="BL5" s="67"/>
      <c r="BM5" s="67"/>
      <c r="BN5" s="37"/>
      <c r="BO5" s="38"/>
      <c r="BP5" s="38"/>
      <c r="BQ5" s="39"/>
      <c r="BR5" s="40"/>
      <c r="BS5" s="40"/>
      <c r="BT5" s="5"/>
      <c r="BU5" s="67"/>
      <c r="BV5" s="37"/>
      <c r="BW5" s="37"/>
      <c r="BX5" s="518"/>
      <c r="BY5" s="518"/>
    </row>
    <row r="6" customFormat="false" ht="12.75" hidden="false" customHeight="true" outlineLevel="0" collapsed="false">
      <c r="A6" s="226" t="s">
        <v>121</v>
      </c>
      <c r="B6" s="85" t="n">
        <v>42974</v>
      </c>
      <c r="C6" s="86" t="n">
        <v>92.4</v>
      </c>
      <c r="D6" s="214" t="n">
        <v>0.658</v>
      </c>
      <c r="E6" s="88" t="n">
        <v>100</v>
      </c>
      <c r="F6" s="88" t="n">
        <v>84</v>
      </c>
      <c r="G6" s="89" t="n">
        <v>24</v>
      </c>
      <c r="H6" s="89" t="n">
        <v>0</v>
      </c>
      <c r="I6" s="89" t="n">
        <v>24</v>
      </c>
      <c r="J6" s="89" t="n">
        <v>0</v>
      </c>
      <c r="K6" s="90" t="n">
        <v>0</v>
      </c>
      <c r="L6" s="90" t="n">
        <v>0</v>
      </c>
      <c r="M6" s="90" t="n">
        <v>0</v>
      </c>
      <c r="N6" s="90" t="n">
        <v>0</v>
      </c>
      <c r="O6" s="90" t="n">
        <v>0</v>
      </c>
      <c r="P6" s="90" t="n">
        <v>0</v>
      </c>
      <c r="Q6" s="90" t="n">
        <v>3473</v>
      </c>
      <c r="R6" s="91" t="n">
        <v>2932</v>
      </c>
      <c r="S6" s="91" t="n">
        <v>2932</v>
      </c>
      <c r="T6" s="92" t="n">
        <v>2861</v>
      </c>
      <c r="U6" s="92" t="n">
        <v>2961</v>
      </c>
      <c r="V6" s="89" t="n">
        <v>41</v>
      </c>
      <c r="W6" s="89" t="n">
        <v>0</v>
      </c>
      <c r="X6" s="89" t="n">
        <v>40</v>
      </c>
      <c r="Y6" s="89" t="n">
        <v>0</v>
      </c>
      <c r="Z6" s="89" t="n">
        <v>60</v>
      </c>
      <c r="AA6" s="88" t="n">
        <v>0</v>
      </c>
      <c r="AB6" s="93" t="n">
        <f aca="false">U6-T6+AX6</f>
        <v>100</v>
      </c>
      <c r="AC6" s="94" t="n">
        <f aca="false">T6-S6</f>
        <v>-71</v>
      </c>
      <c r="AD6" s="88" t="n">
        <v>126</v>
      </c>
      <c r="AE6" s="95" t="n">
        <f aca="false">IF(AD6&gt;0, U6/(AD6*24),"no data")</f>
        <v>0.979166666666667</v>
      </c>
      <c r="AF6" s="96" t="n">
        <f aca="false">IF(Q6&gt;0,Q6/24,"no data")</f>
        <v>144.708333333333</v>
      </c>
      <c r="AG6" s="95" t="n">
        <f aca="false">IF(T6&gt;0,(T6/Q6),"no data")</f>
        <v>0.823783472502159</v>
      </c>
      <c r="AH6" s="97" t="n">
        <f aca="false">(1440-((V6*W6)+(X6*Y6)+(Z6*AA6))/(V6+X6+Z6))/1440</f>
        <v>1</v>
      </c>
      <c r="AI6" s="98" t="n">
        <f aca="false">IF(T6&gt;0,(1440-((W6*V6+AR6*AS6)+(Y6*X6+AT6*AU6)+(Z6*AA6+AV6*AW6))/(V6+X6+Z6))/1440,"no data")</f>
        <v>0.865248226950355</v>
      </c>
      <c r="AJ6" s="110" t="n">
        <v>8.036</v>
      </c>
      <c r="AK6" s="101" t="n">
        <v>136.18</v>
      </c>
      <c r="AL6" s="101" t="n">
        <f aca="false">AJ6*AK6</f>
        <v>1094.34248</v>
      </c>
      <c r="AM6" s="110" t="n">
        <v>25.247</v>
      </c>
      <c r="AN6" s="88" t="n">
        <v>946</v>
      </c>
      <c r="AO6" s="103" t="n">
        <f aca="false">AM6*AN6</f>
        <v>23883.662</v>
      </c>
      <c r="AP6" s="104" t="n">
        <f aca="false">IF(T6&gt;0,((((AJ6*AK6)+(AM6*AN6))/(T6*1000))*1000000),"no data")</f>
        <v>8730.51537224746</v>
      </c>
      <c r="AQ6" s="101" t="n">
        <f aca="false">R6/24</f>
        <v>122.166666666667</v>
      </c>
      <c r="AR6" s="88" t="n">
        <v>0</v>
      </c>
      <c r="AS6" s="106" t="n">
        <v>0</v>
      </c>
      <c r="AT6" s="106" t="n">
        <v>0</v>
      </c>
      <c r="AU6" s="88" t="n">
        <v>0</v>
      </c>
      <c r="AV6" s="106" t="n">
        <v>19</v>
      </c>
      <c r="AW6" s="88" t="n">
        <v>1440</v>
      </c>
      <c r="AX6" s="88" t="n">
        <v>0</v>
      </c>
      <c r="AZ6" s="107" t="n">
        <v>990</v>
      </c>
      <c r="BA6" s="107" t="n">
        <v>976</v>
      </c>
      <c r="BB6" s="107" t="n">
        <v>995</v>
      </c>
      <c r="BC6" s="107" t="n">
        <f aca="false">BA6-AZ6</f>
        <v>-14</v>
      </c>
      <c r="BD6" s="107" t="n">
        <f aca="false">AP6</f>
        <v>8730.51537224746</v>
      </c>
      <c r="BE6" s="232" t="n">
        <f aca="false">BB6/24</f>
        <v>41.4583333333333</v>
      </c>
      <c r="BF6" s="109" t="n">
        <v>0</v>
      </c>
      <c r="BG6" s="110" t="n">
        <v>0</v>
      </c>
      <c r="BH6" s="111" t="n">
        <v>24</v>
      </c>
      <c r="BI6" s="112" t="n">
        <v>26.8</v>
      </c>
      <c r="BJ6" s="112" t="n">
        <v>22.18</v>
      </c>
      <c r="BK6" s="112" t="n">
        <v>23.04</v>
      </c>
      <c r="BL6" s="112" t="n">
        <v>983.9</v>
      </c>
      <c r="BM6" s="111" t="n">
        <v>50.1</v>
      </c>
      <c r="BN6" s="113" t="n">
        <v>0.9342</v>
      </c>
      <c r="BO6" s="108" t="n">
        <v>95.1</v>
      </c>
      <c r="BP6" s="108" t="n">
        <v>86.4</v>
      </c>
      <c r="BQ6" s="114"/>
      <c r="BR6" s="107" t="n">
        <v>12736</v>
      </c>
      <c r="BS6" s="107" t="n">
        <v>12746</v>
      </c>
      <c r="BT6" s="116" t="n">
        <f aca="false">BS6-BR6</f>
        <v>10</v>
      </c>
      <c r="BU6" s="107" t="n">
        <v>0</v>
      </c>
      <c r="BV6" s="123" t="n">
        <v>0</v>
      </c>
      <c r="BW6" s="123" t="n">
        <v>0</v>
      </c>
      <c r="BX6" s="123" t="n">
        <v>24</v>
      </c>
      <c r="BY6" s="123" t="n">
        <v>6.5</v>
      </c>
    </row>
    <row r="7" customFormat="false" ht="15" hidden="false" customHeight="false" outlineLevel="0" collapsed="false">
      <c r="A7" s="226"/>
      <c r="B7" s="85" t="n">
        <v>42975</v>
      </c>
      <c r="C7" s="86" t="n">
        <v>90</v>
      </c>
      <c r="D7" s="214" t="n">
        <v>0.65</v>
      </c>
      <c r="E7" s="88" t="n">
        <v>100</v>
      </c>
      <c r="F7" s="88" t="n">
        <v>84</v>
      </c>
      <c r="G7" s="89" t="n">
        <v>24</v>
      </c>
      <c r="H7" s="89" t="n">
        <v>0</v>
      </c>
      <c r="I7" s="89" t="n">
        <v>24</v>
      </c>
      <c r="J7" s="89" t="n">
        <v>0</v>
      </c>
      <c r="K7" s="90" t="n">
        <v>0</v>
      </c>
      <c r="L7" s="90" t="n">
        <v>0</v>
      </c>
      <c r="M7" s="90" t="n">
        <v>0</v>
      </c>
      <c r="N7" s="90" t="n">
        <v>0</v>
      </c>
      <c r="O7" s="90" t="n">
        <v>0</v>
      </c>
      <c r="P7" s="90" t="n">
        <v>0</v>
      </c>
      <c r="Q7" s="90" t="n">
        <v>3496</v>
      </c>
      <c r="R7" s="91" t="n">
        <v>2965</v>
      </c>
      <c r="S7" s="91" t="n">
        <v>2965</v>
      </c>
      <c r="T7" s="92" t="n">
        <v>2893</v>
      </c>
      <c r="U7" s="92" t="n">
        <v>2994</v>
      </c>
      <c r="V7" s="89" t="n">
        <v>42</v>
      </c>
      <c r="W7" s="89" t="n">
        <v>0</v>
      </c>
      <c r="X7" s="89" t="n">
        <v>41</v>
      </c>
      <c r="Y7" s="89" t="n">
        <v>0</v>
      </c>
      <c r="Z7" s="89" t="n">
        <v>60</v>
      </c>
      <c r="AA7" s="88" t="n">
        <v>0</v>
      </c>
      <c r="AB7" s="93" t="n">
        <f aca="false">U7-T7+AX7</f>
        <v>101</v>
      </c>
      <c r="AC7" s="94" t="n">
        <f aca="false">T7-S7</f>
        <v>-72</v>
      </c>
      <c r="AD7" s="88" t="n">
        <v>127</v>
      </c>
      <c r="AE7" s="95" t="n">
        <f aca="false">IF(AD7&gt;0, U7/(AD7*24),"no data")</f>
        <v>0.982283464566929</v>
      </c>
      <c r="AF7" s="96" t="n">
        <f aca="false">IF(Q7&gt;0,Q7/24,"no data")</f>
        <v>145.666666666667</v>
      </c>
      <c r="AG7" s="95" t="n">
        <f aca="false">IF(T7&gt;0,(T7/Q7),"no data")</f>
        <v>0.827517162471396</v>
      </c>
      <c r="AH7" s="97" t="n">
        <f aca="false">(1440-((V7*W7)+(X7*Y7)+(Z7*AA7))/(V7+X7+Z7))/1440</f>
        <v>1</v>
      </c>
      <c r="AI7" s="98" t="n">
        <f aca="false">IF(T7&gt;0,(1440-((W7*V7+AR7*AS7)+(Y7*X7+AT7*AU7)+(Z7*AA7+AV7*AW7))/(V7+X7+Z7))/1440,"no data")</f>
        <v>0.874125874125874</v>
      </c>
      <c r="AJ7" s="110" t="n">
        <v>8.025</v>
      </c>
      <c r="AK7" s="101" t="n">
        <v>140.49</v>
      </c>
      <c r="AL7" s="101" t="n">
        <f aca="false">AJ7*AK7</f>
        <v>1127.43225</v>
      </c>
      <c r="AM7" s="110" t="n">
        <v>25.583</v>
      </c>
      <c r="AN7" s="88" t="n">
        <v>945</v>
      </c>
      <c r="AO7" s="103" t="n">
        <f aca="false">AM7*AN7</f>
        <v>24175.935</v>
      </c>
      <c r="AP7" s="104" t="n">
        <f aca="false">IF(T7&gt;0,((((AJ7*AK7)+(AM7*AN7))/(T7*1000))*1000000),"no data")</f>
        <v>8746.41107846526</v>
      </c>
      <c r="AQ7" s="101" t="n">
        <f aca="false">R7/24</f>
        <v>123.541666666667</v>
      </c>
      <c r="AR7" s="88" t="n">
        <v>0</v>
      </c>
      <c r="AS7" s="106" t="n">
        <v>0</v>
      </c>
      <c r="AT7" s="106" t="n">
        <v>0</v>
      </c>
      <c r="AU7" s="88" t="n">
        <v>0</v>
      </c>
      <c r="AV7" s="106" t="n">
        <v>18</v>
      </c>
      <c r="AW7" s="88" t="n">
        <v>1440</v>
      </c>
      <c r="AX7" s="88" t="n">
        <v>0</v>
      </c>
      <c r="AZ7" s="107" t="n">
        <v>1000</v>
      </c>
      <c r="BA7" s="107" t="n">
        <v>991</v>
      </c>
      <c r="BB7" s="107" t="n">
        <v>1003</v>
      </c>
      <c r="BC7" s="107" t="n">
        <f aca="false">BA7-AZ7</f>
        <v>-9</v>
      </c>
      <c r="BD7" s="107" t="n">
        <f aca="false">AP7</f>
        <v>8746.41107846526</v>
      </c>
      <c r="BE7" s="232" t="n">
        <f aca="false">BB7/24</f>
        <v>41.7916666666667</v>
      </c>
      <c r="BF7" s="109" t="n">
        <v>0</v>
      </c>
      <c r="BG7" s="110" t="n">
        <v>0</v>
      </c>
      <c r="BH7" s="111" t="n">
        <v>23.81</v>
      </c>
      <c r="BI7" s="112" t="n">
        <v>27.19</v>
      </c>
      <c r="BJ7" s="112" t="n">
        <v>22.59</v>
      </c>
      <c r="BK7" s="112" t="n">
        <v>23.19</v>
      </c>
      <c r="BL7" s="112" t="n">
        <v>984.8</v>
      </c>
      <c r="BM7" s="111" t="n">
        <v>50.16</v>
      </c>
      <c r="BN7" s="113" t="n">
        <v>0.9331</v>
      </c>
      <c r="BO7" s="108" t="n">
        <v>94.65</v>
      </c>
      <c r="BP7" s="108" t="n">
        <v>86.4</v>
      </c>
      <c r="BQ7" s="114"/>
      <c r="BR7" s="107" t="n">
        <v>12769</v>
      </c>
      <c r="BS7" s="107" t="n">
        <v>12763</v>
      </c>
      <c r="BT7" s="116" t="n">
        <f aca="false">BS7-BR7</f>
        <v>-6</v>
      </c>
      <c r="BU7" s="107" t="n">
        <v>0</v>
      </c>
      <c r="BV7" s="233" t="n">
        <v>0</v>
      </c>
      <c r="BW7" s="233" t="n">
        <v>0</v>
      </c>
      <c r="BX7" s="123" t="n">
        <v>24</v>
      </c>
      <c r="BY7" s="123" t="n">
        <v>6.73</v>
      </c>
    </row>
    <row r="8" customFormat="false" ht="15" hidden="false" customHeight="false" outlineLevel="0" collapsed="false">
      <c r="A8" s="226"/>
      <c r="B8" s="85" t="n">
        <v>42976</v>
      </c>
      <c r="C8" s="86" t="n">
        <v>88</v>
      </c>
      <c r="D8" s="214" t="n">
        <v>0.7</v>
      </c>
      <c r="E8" s="88" t="n">
        <v>95</v>
      </c>
      <c r="F8" s="88" t="n">
        <v>81</v>
      </c>
      <c r="G8" s="89" t="n">
        <v>24</v>
      </c>
      <c r="H8" s="89" t="n">
        <v>0</v>
      </c>
      <c r="I8" s="89" t="n">
        <v>24</v>
      </c>
      <c r="J8" s="89" t="n">
        <v>0</v>
      </c>
      <c r="K8" s="90" t="n">
        <v>0</v>
      </c>
      <c r="L8" s="90" t="n">
        <v>0</v>
      </c>
      <c r="M8" s="90" t="n">
        <v>0</v>
      </c>
      <c r="N8" s="90" t="n">
        <v>0</v>
      </c>
      <c r="O8" s="90" t="n">
        <v>0</v>
      </c>
      <c r="P8" s="90" t="n">
        <v>0</v>
      </c>
      <c r="Q8" s="90" t="n">
        <v>3525</v>
      </c>
      <c r="R8" s="91" t="n">
        <v>3155</v>
      </c>
      <c r="S8" s="91" t="n">
        <v>3155</v>
      </c>
      <c r="T8" s="92" t="n">
        <v>3084</v>
      </c>
      <c r="U8" s="92" t="n">
        <v>3190</v>
      </c>
      <c r="V8" s="89" t="n">
        <v>41</v>
      </c>
      <c r="W8" s="89" t="n">
        <v>0</v>
      </c>
      <c r="X8" s="89" t="n">
        <v>41</v>
      </c>
      <c r="Y8" s="89" t="n">
        <v>0</v>
      </c>
      <c r="Z8" s="89" t="n">
        <v>60</v>
      </c>
      <c r="AA8" s="88" t="n">
        <v>0</v>
      </c>
      <c r="AB8" s="93" t="n">
        <f aca="false">U8-T8+AX8</f>
        <v>106</v>
      </c>
      <c r="AC8" s="94" t="n">
        <f aca="false">T8-S8</f>
        <v>-71</v>
      </c>
      <c r="AD8" s="88" t="n">
        <v>141</v>
      </c>
      <c r="AE8" s="95" t="n">
        <f aca="false">IF(AD8&gt;0, U8/(AD8*24),"no data")</f>
        <v>0.942671394799054</v>
      </c>
      <c r="AF8" s="96" t="n">
        <f aca="false">IF(Q8&gt;0,Q8/24,"no data")</f>
        <v>146.875</v>
      </c>
      <c r="AG8" s="95" t="n">
        <f aca="false">IF(T8&gt;0,(T8/Q8),"no data")</f>
        <v>0.874893617021277</v>
      </c>
      <c r="AH8" s="97" t="n">
        <f aca="false">(1440-((V8*W8)+(X8*Y8)+(Z8*AA8))/(V8+X8+Z8))/1440</f>
        <v>1</v>
      </c>
      <c r="AI8" s="98" t="n">
        <f aca="false">IF(T8&gt;0,(1440-((W8*V8+AR8*AS8)+(Y8*X8+AT8*AU8)+(Z8*AA8+AV8*AW8))/(V8+X8+Z8))/1440,"no data")</f>
        <v>0.936619718309859</v>
      </c>
      <c r="AJ8" s="110" t="n">
        <v>8.022</v>
      </c>
      <c r="AK8" s="255" t="n">
        <v>138.92</v>
      </c>
      <c r="AL8" s="101" t="n">
        <f aca="false">AJ8*AK8</f>
        <v>1114.41624</v>
      </c>
      <c r="AM8" s="236" t="n">
        <v>28.068</v>
      </c>
      <c r="AN8" s="89" t="n">
        <v>934</v>
      </c>
      <c r="AO8" s="103" t="n">
        <f aca="false">AM8*AN8</f>
        <v>26215.512</v>
      </c>
      <c r="AP8" s="104" t="n">
        <f aca="false">IF(T8&gt;0,((((AJ8*AK8)+(AM8*AN8))/(T8*1000))*1000000),"no data")</f>
        <v>8861.84443579767</v>
      </c>
      <c r="AQ8" s="101" t="n">
        <f aca="false">R8/24</f>
        <v>131.458333333333</v>
      </c>
      <c r="AR8" s="88" t="n">
        <v>0</v>
      </c>
      <c r="AS8" s="106" t="n">
        <v>0</v>
      </c>
      <c r="AT8" s="106" t="n">
        <v>0</v>
      </c>
      <c r="AU8" s="88" t="n">
        <v>0</v>
      </c>
      <c r="AV8" s="106" t="n">
        <v>18</v>
      </c>
      <c r="AW8" s="88" t="n">
        <v>720</v>
      </c>
      <c r="AX8" s="88" t="n">
        <v>0</v>
      </c>
      <c r="AZ8" s="107" t="n">
        <v>1005</v>
      </c>
      <c r="BA8" s="107" t="n">
        <v>991</v>
      </c>
      <c r="BB8" s="107" t="n">
        <v>1194</v>
      </c>
      <c r="BC8" s="107" t="n">
        <f aca="false">BA8-AZ8</f>
        <v>-14</v>
      </c>
      <c r="BD8" s="107" t="n">
        <f aca="false">AP8</f>
        <v>8861.84443579767</v>
      </c>
      <c r="BE8" s="232" t="n">
        <f aca="false">BB8/24</f>
        <v>49.75</v>
      </c>
      <c r="BF8" s="109" t="n">
        <v>1.143</v>
      </c>
      <c r="BG8" s="110" t="n">
        <v>1.143</v>
      </c>
      <c r="BH8" s="111" t="n">
        <v>24</v>
      </c>
      <c r="BI8" s="112" t="n">
        <v>27.6</v>
      </c>
      <c r="BJ8" s="112" t="n">
        <v>23</v>
      </c>
      <c r="BK8" s="112" t="n">
        <v>23.02</v>
      </c>
      <c r="BL8" s="112" t="n">
        <v>986.46</v>
      </c>
      <c r="BM8" s="111" t="n">
        <v>50.18</v>
      </c>
      <c r="BN8" s="113" t="n">
        <v>0.9333</v>
      </c>
      <c r="BO8" s="108" t="n">
        <v>94.98</v>
      </c>
      <c r="BP8" s="108" t="n">
        <v>86.5</v>
      </c>
      <c r="BQ8" s="111"/>
      <c r="BR8" s="107" t="n">
        <v>12929</v>
      </c>
      <c r="BS8" s="107" t="n">
        <v>12929</v>
      </c>
      <c r="BT8" s="116" t="n">
        <f aca="false">BS8-BR8</f>
        <v>0</v>
      </c>
      <c r="BU8" s="107" t="n">
        <v>2.286</v>
      </c>
      <c r="BV8" s="233" t="n">
        <v>12</v>
      </c>
      <c r="BW8" s="233" t="n">
        <v>12</v>
      </c>
      <c r="BX8" s="108" t="n">
        <v>24</v>
      </c>
      <c r="BY8" s="108" t="n">
        <v>4.6</v>
      </c>
    </row>
    <row r="9" customFormat="false" ht="15" hidden="false" customHeight="false" outlineLevel="0" collapsed="false">
      <c r="A9" s="226"/>
      <c r="B9" s="85" t="n">
        <v>42977</v>
      </c>
      <c r="C9" s="86" t="n">
        <v>82.9</v>
      </c>
      <c r="D9" s="214" t="n">
        <v>0.821</v>
      </c>
      <c r="E9" s="88" t="n">
        <v>88</v>
      </c>
      <c r="F9" s="88" t="n">
        <v>79</v>
      </c>
      <c r="G9" s="89" t="n">
        <v>24</v>
      </c>
      <c r="H9" s="89" t="n">
        <v>0</v>
      </c>
      <c r="I9" s="89" t="n">
        <v>24</v>
      </c>
      <c r="J9" s="89" t="n">
        <v>0</v>
      </c>
      <c r="K9" s="90" t="n">
        <v>0</v>
      </c>
      <c r="L9" s="90" t="n">
        <v>0</v>
      </c>
      <c r="M9" s="90" t="n">
        <v>0</v>
      </c>
      <c r="N9" s="90" t="n">
        <v>0</v>
      </c>
      <c r="O9" s="90" t="n">
        <v>12</v>
      </c>
      <c r="P9" s="90" t="n">
        <v>0</v>
      </c>
      <c r="Q9" s="90" t="n">
        <v>3571</v>
      </c>
      <c r="R9" s="91" t="n">
        <v>3161</v>
      </c>
      <c r="S9" s="91" t="n">
        <v>3161</v>
      </c>
      <c r="T9" s="92" t="n">
        <v>3086</v>
      </c>
      <c r="U9" s="92" t="n">
        <v>3191</v>
      </c>
      <c r="V9" s="89" t="n">
        <v>42</v>
      </c>
      <c r="W9" s="89" t="n">
        <v>0</v>
      </c>
      <c r="X9" s="89" t="n">
        <v>42</v>
      </c>
      <c r="Y9" s="89" t="n">
        <v>0</v>
      </c>
      <c r="Z9" s="89" t="n">
        <v>60</v>
      </c>
      <c r="AA9" s="88" t="n">
        <v>0</v>
      </c>
      <c r="AB9" s="93" t="n">
        <f aca="false">U9-T9+AX9</f>
        <v>105</v>
      </c>
      <c r="AC9" s="94" t="n">
        <f aca="false">T9-S9</f>
        <v>-75</v>
      </c>
      <c r="AD9" s="88" t="n">
        <v>142</v>
      </c>
      <c r="AE9" s="95" t="n">
        <f aca="false">IF(AD9&gt;0, U9/(AD9*24),"no data")</f>
        <v>0.936326291079812</v>
      </c>
      <c r="AF9" s="96" t="n">
        <f aca="false">IF(Q9&gt;0,Q9/24,"no data")</f>
        <v>148.791666666667</v>
      </c>
      <c r="AG9" s="95" t="n">
        <f aca="false">IF(T9&gt;0,(T9/Q9),"no data")</f>
        <v>0.864183702044245</v>
      </c>
      <c r="AH9" s="97" t="n">
        <f aca="false">(1440-((V9*W9)+(X9*Y9)+(Z9*AA9))/(V9+X9+Z9))/1440</f>
        <v>1</v>
      </c>
      <c r="AI9" s="98" t="n">
        <f aca="false">IF(T9&gt;0,(1440-((W9*V9+AR9*AS9)+(Y9*X9+AT9*AU9)+(Z9*AA9+AV9*AW9))/(V9+X9+Z9))/1440,"no data")</f>
        <v>0.9375</v>
      </c>
      <c r="AJ9" s="110" t="n">
        <v>8.01</v>
      </c>
      <c r="AK9" s="256" t="n">
        <v>133.29</v>
      </c>
      <c r="AL9" s="101" t="n">
        <f aca="false">AJ9*AK9</f>
        <v>1067.6529</v>
      </c>
      <c r="AM9" s="110" t="n">
        <v>28.009</v>
      </c>
      <c r="AN9" s="88" t="n">
        <v>935</v>
      </c>
      <c r="AO9" s="103" t="n">
        <f aca="false">AM9*AN9</f>
        <v>26188.415</v>
      </c>
      <c r="AP9" s="104" t="n">
        <f aca="false">IF(T9&gt;0,((((AJ9*AK9)+(AM9*AN9))/(T9*1000))*1000000),"no data")</f>
        <v>8832.16717433571</v>
      </c>
      <c r="AQ9" s="101" t="n">
        <f aca="false">R9/24</f>
        <v>131.708333333333</v>
      </c>
      <c r="AR9" s="88" t="n">
        <v>0</v>
      </c>
      <c r="AS9" s="106" t="n">
        <v>0</v>
      </c>
      <c r="AT9" s="106" t="n">
        <v>0</v>
      </c>
      <c r="AU9" s="88" t="n">
        <v>0</v>
      </c>
      <c r="AV9" s="106" t="n">
        <v>18</v>
      </c>
      <c r="AW9" s="88" t="n">
        <v>720</v>
      </c>
      <c r="AX9" s="88" t="n">
        <v>0</v>
      </c>
      <c r="AZ9" s="107" t="n">
        <v>1008</v>
      </c>
      <c r="BA9" s="107" t="n">
        <v>997</v>
      </c>
      <c r="BB9" s="107" t="n">
        <v>1186</v>
      </c>
      <c r="BC9" s="107" t="n">
        <f aca="false">BA9-AZ9</f>
        <v>-11</v>
      </c>
      <c r="BD9" s="107" t="n">
        <f aca="false">AP9</f>
        <v>8832.16717433571</v>
      </c>
      <c r="BE9" s="232" t="n">
        <f aca="false">BB9/24</f>
        <v>49.4166666666667</v>
      </c>
      <c r="BF9" s="109" t="n">
        <v>1.046</v>
      </c>
      <c r="BG9" s="110" t="n">
        <v>1.078</v>
      </c>
      <c r="BH9" s="111" t="n">
        <v>24</v>
      </c>
      <c r="BI9" s="112" t="n">
        <v>27.6</v>
      </c>
      <c r="BJ9" s="112" t="n">
        <v>23</v>
      </c>
      <c r="BK9" s="112" t="n">
        <v>23.3</v>
      </c>
      <c r="BL9" s="112" t="n">
        <v>987</v>
      </c>
      <c r="BM9" s="111" t="n">
        <v>50.19</v>
      </c>
      <c r="BN9" s="113" t="n">
        <v>0.9343</v>
      </c>
      <c r="BO9" s="108" t="n">
        <v>95.3</v>
      </c>
      <c r="BP9" s="108" t="n">
        <v>86.7</v>
      </c>
      <c r="BQ9" s="111"/>
      <c r="BR9" s="107" t="n">
        <v>12838</v>
      </c>
      <c r="BS9" s="107" t="n">
        <v>12854</v>
      </c>
      <c r="BT9" s="116" t="n">
        <f aca="false">BS9-BR9</f>
        <v>16</v>
      </c>
      <c r="BU9" s="107" t="n">
        <v>2.124</v>
      </c>
      <c r="BV9" s="233" t="n">
        <v>12</v>
      </c>
      <c r="BW9" s="233" t="n">
        <v>12</v>
      </c>
      <c r="BX9" s="108" t="n">
        <v>24</v>
      </c>
      <c r="BY9" s="108" t="n">
        <v>5.17</v>
      </c>
    </row>
    <row r="10" customFormat="false" ht="15" hidden="false" customHeight="false" outlineLevel="0" collapsed="false">
      <c r="A10" s="226"/>
      <c r="B10" s="85" t="n">
        <v>42978</v>
      </c>
      <c r="C10" s="86" t="n">
        <v>82.6</v>
      </c>
      <c r="D10" s="214" t="n">
        <v>0.834</v>
      </c>
      <c r="E10" s="88" t="n">
        <v>86</v>
      </c>
      <c r="F10" s="88" t="n">
        <v>80</v>
      </c>
      <c r="G10" s="89" t="n">
        <v>24</v>
      </c>
      <c r="H10" s="89" t="n">
        <v>0</v>
      </c>
      <c r="I10" s="89" t="n">
        <v>24</v>
      </c>
      <c r="J10" s="89" t="n">
        <v>0</v>
      </c>
      <c r="K10" s="90" t="n">
        <v>0</v>
      </c>
      <c r="L10" s="90" t="n">
        <v>0</v>
      </c>
      <c r="M10" s="90" t="n">
        <v>0</v>
      </c>
      <c r="N10" s="90" t="n">
        <v>0</v>
      </c>
      <c r="O10" s="90" t="n">
        <v>12</v>
      </c>
      <c r="P10" s="90" t="n">
        <v>0</v>
      </c>
      <c r="Q10" s="90" t="n">
        <v>3575</v>
      </c>
      <c r="R10" s="91" t="n">
        <v>3135</v>
      </c>
      <c r="S10" s="91" t="n">
        <v>3135</v>
      </c>
      <c r="T10" s="92" t="n">
        <v>3067</v>
      </c>
      <c r="U10" s="92" t="n">
        <v>3170</v>
      </c>
      <c r="V10" s="89" t="n">
        <v>42</v>
      </c>
      <c r="W10" s="89" t="n">
        <v>0</v>
      </c>
      <c r="X10" s="89" t="n">
        <v>41</v>
      </c>
      <c r="Y10" s="89" t="n">
        <v>0</v>
      </c>
      <c r="Z10" s="89" t="n">
        <v>60</v>
      </c>
      <c r="AA10" s="88" t="n">
        <v>0</v>
      </c>
      <c r="AB10" s="93" t="n">
        <f aca="false">U10-T10+AX10</f>
        <v>103</v>
      </c>
      <c r="AC10" s="94" t="n">
        <f aca="false">T10-S10</f>
        <v>-68</v>
      </c>
      <c r="AD10" s="88" t="n">
        <v>141</v>
      </c>
      <c r="AE10" s="95" t="n">
        <f aca="false">IF(AD10&gt;0, U10/(AD10*24),"no data")</f>
        <v>0.936761229314421</v>
      </c>
      <c r="AF10" s="96" t="n">
        <f aca="false">IF(Q10&gt;0,Q10/24,"no data")</f>
        <v>148.958333333333</v>
      </c>
      <c r="AG10" s="95" t="n">
        <f aca="false">IF(T10&gt;0,(T10/Q10),"no data")</f>
        <v>0.857902097902098</v>
      </c>
      <c r="AH10" s="97" t="n">
        <f aca="false">(1440-((V10*W10)+(X10*Y10)+(Z10*AA10))/(V10+X10+Z10))/1440</f>
        <v>1</v>
      </c>
      <c r="AI10" s="98" t="n">
        <f aca="false">IF(T10&gt;0,(1440-((W10*V10+AR10*AS10)+(Y10*X10+AT10*AU10)+(Z10*AA10+AV10*AW10))/(V10+X10+Z10))/1440,"no data")</f>
        <v>0.929195804195804</v>
      </c>
      <c r="AJ10" s="110" t="n">
        <v>8.06</v>
      </c>
      <c r="AK10" s="230" t="n">
        <v>136.14</v>
      </c>
      <c r="AL10" s="101" t="n">
        <f aca="false">AJ10*AK10</f>
        <v>1097.2884</v>
      </c>
      <c r="AM10" s="110" t="n">
        <v>27.59</v>
      </c>
      <c r="AN10" s="88" t="n">
        <v>936</v>
      </c>
      <c r="AO10" s="103" t="n">
        <f aca="false">AM10*AN10</f>
        <v>25824.24</v>
      </c>
      <c r="AP10" s="104" t="n">
        <f aca="false">IF(T10&gt;0,((((AJ10*AK10)+(AM10*AN10))/(T10*1000))*1000000),"no data")</f>
        <v>8777.80515161395</v>
      </c>
      <c r="AQ10" s="101" t="n">
        <f aca="false">R10/24</f>
        <v>130.625</v>
      </c>
      <c r="AR10" s="88" t="n">
        <v>0</v>
      </c>
      <c r="AS10" s="106" t="n">
        <v>0</v>
      </c>
      <c r="AT10" s="106" t="n">
        <v>0</v>
      </c>
      <c r="AU10" s="88" t="n">
        <v>0</v>
      </c>
      <c r="AV10" s="106" t="n">
        <v>18</v>
      </c>
      <c r="AW10" s="88" t="n">
        <v>810</v>
      </c>
      <c r="AX10" s="88" t="n">
        <v>0</v>
      </c>
      <c r="AZ10" s="107" t="n">
        <v>1009</v>
      </c>
      <c r="BA10" s="107" t="n">
        <v>995</v>
      </c>
      <c r="BB10" s="107" t="n">
        <v>1166</v>
      </c>
      <c r="BC10" s="107" t="n">
        <f aca="false">BA10-AZ10</f>
        <v>-14</v>
      </c>
      <c r="BD10" s="107" t="n">
        <f aca="false">AP10</f>
        <v>8777.80515161395</v>
      </c>
      <c r="BE10" s="232" t="n">
        <f aca="false">BB10/24</f>
        <v>48.5833333333333</v>
      </c>
      <c r="BF10" s="109" t="n">
        <v>0.914</v>
      </c>
      <c r="BG10" s="110" t="n">
        <v>0.924</v>
      </c>
      <c r="BH10" s="111" t="n">
        <v>24</v>
      </c>
      <c r="BI10" s="112" t="n">
        <v>27.4</v>
      </c>
      <c r="BJ10" s="112" t="n">
        <v>22.9</v>
      </c>
      <c r="BK10" s="112" t="n">
        <v>23.4</v>
      </c>
      <c r="BL10" s="112" t="n">
        <v>987</v>
      </c>
      <c r="BM10" s="111" t="n">
        <v>50.17</v>
      </c>
      <c r="BN10" s="113" t="n">
        <v>0.9331</v>
      </c>
      <c r="BO10" s="108" t="n">
        <v>95.3</v>
      </c>
      <c r="BP10" s="108" t="n">
        <v>86.7</v>
      </c>
      <c r="BQ10" s="111"/>
      <c r="BR10" s="107" t="n">
        <v>12761</v>
      </c>
      <c r="BS10" s="107" t="n">
        <v>12812</v>
      </c>
      <c r="BT10" s="116" t="n">
        <f aca="false">BS10-BR10</f>
        <v>51</v>
      </c>
      <c r="BU10" s="107" t="n">
        <v>1.838</v>
      </c>
      <c r="BV10" s="233" t="n">
        <v>10.5</v>
      </c>
      <c r="BW10" s="233" t="n">
        <v>10.5</v>
      </c>
      <c r="BX10" s="108" t="n">
        <v>24</v>
      </c>
      <c r="BY10" s="108" t="n">
        <v>8.43</v>
      </c>
    </row>
    <row r="11" customFormat="false" ht="15" hidden="false" customHeight="false" outlineLevel="0" collapsed="false">
      <c r="A11" s="226"/>
      <c r="B11" s="85" t="n">
        <v>42979</v>
      </c>
      <c r="C11" s="86" t="n">
        <v>86.6</v>
      </c>
      <c r="D11" s="214" t="n">
        <v>0.759</v>
      </c>
      <c r="E11" s="88" t="n">
        <v>94</v>
      </c>
      <c r="F11" s="88" t="n">
        <v>79</v>
      </c>
      <c r="G11" s="89" t="n">
        <v>24</v>
      </c>
      <c r="H11" s="89" t="n">
        <v>0</v>
      </c>
      <c r="I11" s="89" t="n">
        <v>24</v>
      </c>
      <c r="J11" s="89" t="n">
        <v>0</v>
      </c>
      <c r="K11" s="90" t="n">
        <v>0</v>
      </c>
      <c r="L11" s="90" t="n">
        <v>0</v>
      </c>
      <c r="M11" s="90" t="n">
        <v>0</v>
      </c>
      <c r="N11" s="90" t="n">
        <v>0</v>
      </c>
      <c r="O11" s="257" t="n">
        <v>10.5</v>
      </c>
      <c r="P11" s="90" t="n">
        <v>0</v>
      </c>
      <c r="Q11" s="90" t="n">
        <v>3530</v>
      </c>
      <c r="R11" s="91" t="n">
        <v>2969</v>
      </c>
      <c r="S11" s="91" t="n">
        <v>2969</v>
      </c>
      <c r="T11" s="92" t="n">
        <v>2901</v>
      </c>
      <c r="U11" s="92" t="n">
        <v>2998</v>
      </c>
      <c r="V11" s="89" t="n">
        <v>42</v>
      </c>
      <c r="W11" s="89" t="n">
        <v>0</v>
      </c>
      <c r="X11" s="89" t="n">
        <v>41</v>
      </c>
      <c r="Y11" s="89" t="n">
        <v>0</v>
      </c>
      <c r="Z11" s="89" t="n">
        <v>60</v>
      </c>
      <c r="AA11" s="88" t="n">
        <v>0</v>
      </c>
      <c r="AB11" s="93" t="n">
        <f aca="false">U11-T11+AX11</f>
        <v>97</v>
      </c>
      <c r="AC11" s="94" t="n">
        <f aca="false">T11-S11</f>
        <v>-68</v>
      </c>
      <c r="AD11" s="88" t="n">
        <v>127</v>
      </c>
      <c r="AE11" s="95" t="n">
        <f aca="false">IF(AD11&gt;0, U11/(AD11*24),"no data")</f>
        <v>0.983595800524934</v>
      </c>
      <c r="AF11" s="96" t="n">
        <f aca="false">IF(Q11&gt;0,Q11/24,"no data")</f>
        <v>147.083333333333</v>
      </c>
      <c r="AG11" s="95" t="n">
        <f aca="false">IF(T11&gt;0,(T11/Q11),"no data")</f>
        <v>0.821813031161473</v>
      </c>
      <c r="AH11" s="97" t="n">
        <f aca="false">(1440-((V11*W11)+(X11*Y11)+(Z11*AA11))/(V11+X11+Z11))/1440</f>
        <v>1</v>
      </c>
      <c r="AI11" s="98" t="n">
        <f aca="false">IF(T11&gt;0,(1440-((W11*V11+AR11*AS11)+(Y11*X11+AT11*AU11)+(Z11*AA11+AV11*AW11))/(V11+X11+Z11))/1440,"no data")</f>
        <v>0.874125874125874</v>
      </c>
      <c r="AJ11" s="99" t="n">
        <v>8.03</v>
      </c>
      <c r="AK11" s="100" t="n">
        <v>137.51</v>
      </c>
      <c r="AL11" s="101" t="n">
        <f aca="false">AJ11*AK11</f>
        <v>1104.2053</v>
      </c>
      <c r="AM11" s="99" t="n">
        <v>25.271</v>
      </c>
      <c r="AN11" s="102" t="n">
        <v>951</v>
      </c>
      <c r="AO11" s="103" t="n">
        <f aca="false">AM11*AN11</f>
        <v>24032.721</v>
      </c>
      <c r="AP11" s="104" t="n">
        <f aca="false">IF(T11&gt;0,((((AJ11*AK11)+(AM11*AN11))/(T11*1000))*1000000),"no data")</f>
        <v>8664.91771802827</v>
      </c>
      <c r="AQ11" s="101" t="n">
        <f aca="false">R11/24</f>
        <v>123.708333333333</v>
      </c>
      <c r="AR11" s="88" t="n">
        <v>0</v>
      </c>
      <c r="AS11" s="106" t="n">
        <v>0</v>
      </c>
      <c r="AT11" s="106" t="n">
        <v>0</v>
      </c>
      <c r="AU11" s="88" t="n">
        <v>0</v>
      </c>
      <c r="AV11" s="106" t="n">
        <v>18</v>
      </c>
      <c r="AW11" s="88" t="n">
        <v>1440</v>
      </c>
      <c r="AX11" s="88" t="n">
        <v>0</v>
      </c>
      <c r="AZ11" s="107" t="n">
        <v>1005</v>
      </c>
      <c r="BA11" s="107" t="n">
        <v>989</v>
      </c>
      <c r="BB11" s="107" t="n">
        <v>1004</v>
      </c>
      <c r="BC11" s="107" t="n">
        <f aca="false">BA11-AZ11</f>
        <v>-16</v>
      </c>
      <c r="BD11" s="107" t="n">
        <f aca="false">AP11</f>
        <v>8664.91771802827</v>
      </c>
      <c r="BE11" s="232" t="n">
        <f aca="false">BB11/24</f>
        <v>41.8333333333333</v>
      </c>
      <c r="BF11" s="109" t="n">
        <v>0</v>
      </c>
      <c r="BG11" s="110" t="n">
        <v>0</v>
      </c>
      <c r="BH11" s="111" t="n">
        <v>24</v>
      </c>
      <c r="BI11" s="112" t="n">
        <v>27</v>
      </c>
      <c r="BJ11" s="112" t="n">
        <v>22.4</v>
      </c>
      <c r="BK11" s="112" t="n">
        <v>23.2</v>
      </c>
      <c r="BL11" s="112" t="n">
        <v>985.1</v>
      </c>
      <c r="BM11" s="111" t="n">
        <v>50.19</v>
      </c>
      <c r="BN11" s="113" t="n">
        <v>0.9332</v>
      </c>
      <c r="BO11" s="108" t="n">
        <v>95.2</v>
      </c>
      <c r="BP11" s="108" t="n">
        <v>86.6</v>
      </c>
      <c r="BQ11" s="111"/>
      <c r="BR11" s="107" t="n">
        <v>12632</v>
      </c>
      <c r="BS11" s="107" t="n">
        <v>12690</v>
      </c>
      <c r="BT11" s="116" t="n">
        <f aca="false">BS11-BR11</f>
        <v>58</v>
      </c>
      <c r="BU11" s="161" t="n">
        <f aca="false">BF11+BG11</f>
        <v>0</v>
      </c>
      <c r="BV11" s="233" t="n">
        <v>0</v>
      </c>
      <c r="BW11" s="233" t="n">
        <v>0</v>
      </c>
      <c r="BX11" s="108" t="n">
        <v>24</v>
      </c>
      <c r="BY11" s="108" t="n">
        <v>6.42</v>
      </c>
    </row>
    <row r="12" customFormat="false" ht="15" hidden="false" customHeight="false" outlineLevel="0" collapsed="false">
      <c r="A12" s="226"/>
      <c r="B12" s="85" t="n">
        <v>42980</v>
      </c>
      <c r="C12" s="86" t="n">
        <v>87.9</v>
      </c>
      <c r="D12" s="214" t="n">
        <v>0.747</v>
      </c>
      <c r="E12" s="88" t="n">
        <v>97</v>
      </c>
      <c r="F12" s="88" t="n">
        <v>82</v>
      </c>
      <c r="G12" s="89" t="n">
        <v>24</v>
      </c>
      <c r="H12" s="89" t="n">
        <v>0</v>
      </c>
      <c r="I12" s="89" t="n">
        <v>24</v>
      </c>
      <c r="J12" s="89" t="n">
        <v>0</v>
      </c>
      <c r="K12" s="90" t="n">
        <v>0</v>
      </c>
      <c r="L12" s="90" t="n">
        <v>0</v>
      </c>
      <c r="M12" s="90" t="n">
        <v>0</v>
      </c>
      <c r="N12" s="90" t="n">
        <v>0</v>
      </c>
      <c r="O12" s="90" t="n">
        <v>0</v>
      </c>
      <c r="P12" s="90" t="n">
        <v>0</v>
      </c>
      <c r="Q12" s="90" t="n">
        <v>3519</v>
      </c>
      <c r="R12" s="91" t="n">
        <v>2963</v>
      </c>
      <c r="S12" s="91" t="n">
        <v>2963</v>
      </c>
      <c r="T12" s="92" t="n">
        <v>2892</v>
      </c>
      <c r="U12" s="92" t="n">
        <v>2987</v>
      </c>
      <c r="V12" s="89" t="n">
        <v>42</v>
      </c>
      <c r="W12" s="89" t="n">
        <v>0</v>
      </c>
      <c r="X12" s="89" t="n">
        <v>41</v>
      </c>
      <c r="Y12" s="89" t="n">
        <v>0</v>
      </c>
      <c r="Z12" s="89" t="n">
        <v>60</v>
      </c>
      <c r="AA12" s="88" t="n">
        <v>0</v>
      </c>
      <c r="AB12" s="93" t="n">
        <f aca="false">U12-T12+AX12</f>
        <v>95</v>
      </c>
      <c r="AC12" s="94" t="n">
        <f aca="false">T12-S12</f>
        <v>-71</v>
      </c>
      <c r="AD12" s="88" t="n">
        <v>126</v>
      </c>
      <c r="AE12" s="95" t="n">
        <f aca="false">IF(AD12&gt;0, U12/(AD12*24),"no data")</f>
        <v>0.98776455026455</v>
      </c>
      <c r="AF12" s="96" t="n">
        <f aca="false">IF(Q12&gt;0,Q12/24,"no data")</f>
        <v>146.625</v>
      </c>
      <c r="AG12" s="95" t="n">
        <f aca="false">IF(T12&gt;0,(T12/Q12),"no data")</f>
        <v>0.821824381926684</v>
      </c>
      <c r="AH12" s="97" t="n">
        <f aca="false">(1440-((V12*W12)+(X12*Y12)+(Z12*AA12))/(V12+X12+Z12))/1440</f>
        <v>1</v>
      </c>
      <c r="AI12" s="98" t="n">
        <f aca="false">IF(T12&gt;0,(1440-((W12*V12+AR12*AS12)+(Y12*X12+AT12*AU12)+(Z12*AA12+AV12*AW12))/(V12+X12+Z12))/1440,"no data")</f>
        <v>0.874125874125874</v>
      </c>
      <c r="AJ12" s="117" t="n">
        <v>7.942</v>
      </c>
      <c r="AK12" s="118" t="n">
        <v>143.64</v>
      </c>
      <c r="AL12" s="101" t="n">
        <f aca="false">AJ12*AK12</f>
        <v>1140.78888</v>
      </c>
      <c r="AM12" s="117" t="n">
        <v>25.079</v>
      </c>
      <c r="AN12" s="119" t="n">
        <v>952</v>
      </c>
      <c r="AO12" s="103" t="n">
        <f aca="false">AM12*AN12</f>
        <v>23875.208</v>
      </c>
      <c r="AP12" s="104" t="n">
        <f aca="false">IF(T12&gt;0,((((AJ12*AK12)+(AM12*AN12))/(T12*1000))*1000000),"no data")</f>
        <v>8650.06807745505</v>
      </c>
      <c r="AQ12" s="101" t="n">
        <f aca="false">R12/24</f>
        <v>123.458333333333</v>
      </c>
      <c r="AR12" s="88" t="n">
        <v>0</v>
      </c>
      <c r="AS12" s="106" t="n">
        <v>0</v>
      </c>
      <c r="AT12" s="106" t="n">
        <v>0</v>
      </c>
      <c r="AU12" s="88" t="n">
        <v>0</v>
      </c>
      <c r="AV12" s="106" t="n">
        <v>18</v>
      </c>
      <c r="AW12" s="88" t="n">
        <v>1440</v>
      </c>
      <c r="AX12" s="88" t="n">
        <v>0</v>
      </c>
      <c r="AZ12" s="107" t="n">
        <v>999</v>
      </c>
      <c r="BA12" s="107" t="n">
        <v>987</v>
      </c>
      <c r="BB12" s="107" t="n">
        <v>1001</v>
      </c>
      <c r="BC12" s="107" t="n">
        <f aca="false">BA12-AZ12</f>
        <v>-12</v>
      </c>
      <c r="BD12" s="107" t="n">
        <f aca="false">AP12</f>
        <v>8650.06807745505</v>
      </c>
      <c r="BE12" s="232" t="n">
        <f aca="false">BB12/24</f>
        <v>41.7083333333333</v>
      </c>
      <c r="BF12" s="109" t="n">
        <v>0</v>
      </c>
      <c r="BG12" s="110" t="n">
        <v>0</v>
      </c>
      <c r="BH12" s="111" t="n">
        <v>24</v>
      </c>
      <c r="BI12" s="112" t="n">
        <v>26.8</v>
      </c>
      <c r="BJ12" s="112" t="n">
        <v>22.3</v>
      </c>
      <c r="BK12" s="112" t="n">
        <v>23.2</v>
      </c>
      <c r="BL12" s="112" t="n">
        <v>985.2</v>
      </c>
      <c r="BM12" s="111" t="n">
        <v>50.18</v>
      </c>
      <c r="BN12" s="113" t="n">
        <v>0.9308</v>
      </c>
      <c r="BO12" s="108" t="n">
        <v>95.2</v>
      </c>
      <c r="BP12" s="108" t="n">
        <v>86.6</v>
      </c>
      <c r="BQ12" s="111"/>
      <c r="BR12" s="107" t="n">
        <v>12606</v>
      </c>
      <c r="BS12" s="107" t="n">
        <v>12672</v>
      </c>
      <c r="BT12" s="116" t="n">
        <f aca="false">BS12-BR12</f>
        <v>66</v>
      </c>
      <c r="BU12" s="161" t="n">
        <f aca="false">BF12+BG12</f>
        <v>0</v>
      </c>
      <c r="BV12" s="233" t="n">
        <v>0</v>
      </c>
      <c r="BW12" s="233" t="n">
        <v>0</v>
      </c>
      <c r="BX12" s="108" t="n">
        <v>24</v>
      </c>
      <c r="BY12" s="108" t="n">
        <v>6.3</v>
      </c>
    </row>
    <row r="13" s="279" customFormat="true" ht="12.75" hidden="false" customHeight="true" outlineLevel="0" collapsed="false">
      <c r="A13" s="252" t="s">
        <v>122</v>
      </c>
      <c r="B13" s="258" t="n">
        <v>42981</v>
      </c>
      <c r="C13" s="259" t="n">
        <v>88.7</v>
      </c>
      <c r="D13" s="260" t="n">
        <v>0.726</v>
      </c>
      <c r="E13" s="261" t="n">
        <v>96</v>
      </c>
      <c r="F13" s="261" t="n">
        <v>81</v>
      </c>
      <c r="G13" s="262" t="n">
        <v>24</v>
      </c>
      <c r="H13" s="262" t="n">
        <v>0</v>
      </c>
      <c r="I13" s="262" t="n">
        <v>24</v>
      </c>
      <c r="J13" s="262" t="n">
        <v>0</v>
      </c>
      <c r="K13" s="263" t="n">
        <v>0</v>
      </c>
      <c r="L13" s="263" t="n">
        <v>0</v>
      </c>
      <c r="M13" s="263" t="n">
        <v>0</v>
      </c>
      <c r="N13" s="263" t="n">
        <v>0</v>
      </c>
      <c r="O13" s="263" t="n">
        <v>0</v>
      </c>
      <c r="P13" s="263" t="n">
        <v>0</v>
      </c>
      <c r="Q13" s="264" t="n">
        <v>3514</v>
      </c>
      <c r="R13" s="265" t="n">
        <v>2956</v>
      </c>
      <c r="S13" s="265" t="n">
        <v>2956</v>
      </c>
      <c r="T13" s="266" t="n">
        <v>2886</v>
      </c>
      <c r="U13" s="266" t="n">
        <v>2982</v>
      </c>
      <c r="V13" s="261" t="n">
        <v>42</v>
      </c>
      <c r="W13" s="261" t="n">
        <v>0</v>
      </c>
      <c r="X13" s="261" t="n">
        <v>41</v>
      </c>
      <c r="Y13" s="261" t="n">
        <v>0</v>
      </c>
      <c r="Z13" s="261" t="n">
        <v>60</v>
      </c>
      <c r="AA13" s="261" t="n">
        <v>0</v>
      </c>
      <c r="AB13" s="267" t="n">
        <f aca="false">U13-T13+AX13</f>
        <v>96</v>
      </c>
      <c r="AC13" s="268" t="n">
        <f aca="false">T13-S13</f>
        <v>-70</v>
      </c>
      <c r="AD13" s="261" t="n">
        <v>126</v>
      </c>
      <c r="AE13" s="269" t="n">
        <f aca="false">IF(AD13&gt;0, U13/(AD13*24),"no data")</f>
        <v>0.986111111111111</v>
      </c>
      <c r="AF13" s="270" t="n">
        <f aca="false">IF(Q13&gt;0,Q13/24,"no data")</f>
        <v>146.416666666667</v>
      </c>
      <c r="AG13" s="269" t="n">
        <f aca="false">IF(T13&gt;0,(T13/Q13),"no data")</f>
        <v>0.821286283437678</v>
      </c>
      <c r="AH13" s="271" t="n">
        <f aca="false">(1440-((V13*W13)+(X13*Y13)+(Z13*AA13))/(V13+X13+Z13))/1440</f>
        <v>1</v>
      </c>
      <c r="AI13" s="272" t="n">
        <f aca="false">IF(T13&gt;0,(1440-((W13*V13+AR13*AS13)+(Y13*X13+AT13*AU13)+(Z13*AA13+AV13*AW13))/(V13+X13+Z13))/1440,"no data")</f>
        <v>0.881118881118881</v>
      </c>
      <c r="AJ13" s="117" t="n">
        <v>7.97</v>
      </c>
      <c r="AK13" s="121" t="n">
        <v>134.11</v>
      </c>
      <c r="AL13" s="273" t="n">
        <f aca="false">AJ13*AK13</f>
        <v>1068.8567</v>
      </c>
      <c r="AM13" s="117" t="n">
        <v>25.171</v>
      </c>
      <c r="AN13" s="119" t="n">
        <v>952</v>
      </c>
      <c r="AO13" s="274" t="n">
        <f aca="false">AM13*AN13</f>
        <v>23962.792</v>
      </c>
      <c r="AP13" s="275" t="n">
        <f aca="false">IF(T13&gt;0,((((AJ13*AK13)+(AM13*AN13))/(T13*1000))*1000000),"no data")</f>
        <v>8673.47494802495</v>
      </c>
      <c r="AQ13" s="276" t="n">
        <f aca="false">R13/24</f>
        <v>123.166666666667</v>
      </c>
      <c r="AR13" s="277" t="n">
        <v>0</v>
      </c>
      <c r="AS13" s="261" t="n">
        <v>0</v>
      </c>
      <c r="AT13" s="278" t="n">
        <v>0</v>
      </c>
      <c r="AU13" s="278" t="n">
        <v>0</v>
      </c>
      <c r="AV13" s="261" t="n">
        <v>17</v>
      </c>
      <c r="AW13" s="278" t="n">
        <v>1440</v>
      </c>
      <c r="AX13" s="261" t="n">
        <v>0</v>
      </c>
      <c r="AZ13" s="261" t="n">
        <v>999</v>
      </c>
      <c r="BA13" s="261" t="n">
        <v>983</v>
      </c>
      <c r="BB13" s="261" t="n">
        <v>1000</v>
      </c>
      <c r="BC13" s="280" t="n">
        <f aca="false">BA13-AZ13</f>
        <v>-16</v>
      </c>
      <c r="BD13" s="281" t="n">
        <f aca="false">AP13</f>
        <v>8673.47494802495</v>
      </c>
      <c r="BE13" s="282" t="n">
        <f aca="false">BB13/24</f>
        <v>41.6666666666667</v>
      </c>
      <c r="BF13" s="283" t="n">
        <v>0</v>
      </c>
      <c r="BG13" s="284" t="n">
        <v>0</v>
      </c>
      <c r="BH13" s="282" t="n">
        <v>24</v>
      </c>
      <c r="BI13" s="280" t="n">
        <v>26.92</v>
      </c>
      <c r="BJ13" s="280" t="n">
        <v>22.47</v>
      </c>
      <c r="BK13" s="280" t="n">
        <v>23.12</v>
      </c>
      <c r="BL13" s="280" t="n">
        <v>896.17</v>
      </c>
      <c r="BM13" s="282" t="n">
        <v>50.19</v>
      </c>
      <c r="BN13" s="285" t="n">
        <v>0.9343</v>
      </c>
      <c r="BO13" s="282" t="n">
        <v>95.16</v>
      </c>
      <c r="BP13" s="282" t="n">
        <v>86.52</v>
      </c>
      <c r="BQ13" s="286"/>
      <c r="BR13" s="280" t="n">
        <v>12660</v>
      </c>
      <c r="BS13" s="280" t="n">
        <v>12755</v>
      </c>
      <c r="BT13" s="287" t="n">
        <f aca="false">BS13-BR13</f>
        <v>95</v>
      </c>
      <c r="BU13" s="288" t="n">
        <f aca="false">BF13+BG13</f>
        <v>0</v>
      </c>
      <c r="BV13" s="282" t="n">
        <v>0</v>
      </c>
      <c r="BW13" s="282" t="n">
        <v>0</v>
      </c>
      <c r="BX13" s="282" t="n">
        <v>24</v>
      </c>
      <c r="BY13" s="282" t="n">
        <v>5.57</v>
      </c>
    </row>
    <row r="14" customFormat="false" ht="15" hidden="false" customHeight="false" outlineLevel="0" collapsed="false">
      <c r="A14" s="252"/>
      <c r="B14" s="85" t="n">
        <v>42982</v>
      </c>
      <c r="C14" s="125" t="n">
        <v>89.6</v>
      </c>
      <c r="D14" s="126" t="n">
        <v>0.7</v>
      </c>
      <c r="E14" s="127" t="n">
        <v>100</v>
      </c>
      <c r="F14" s="127" t="n">
        <v>81</v>
      </c>
      <c r="G14" s="128" t="n">
        <v>24</v>
      </c>
      <c r="H14" s="128" t="n">
        <v>0</v>
      </c>
      <c r="I14" s="128" t="n">
        <v>24</v>
      </c>
      <c r="J14" s="128" t="n">
        <v>0</v>
      </c>
      <c r="K14" s="129" t="n">
        <v>0</v>
      </c>
      <c r="L14" s="129" t="n">
        <v>0</v>
      </c>
      <c r="M14" s="129" t="n">
        <v>0</v>
      </c>
      <c r="N14" s="129" t="n">
        <v>0</v>
      </c>
      <c r="O14" s="129" t="n">
        <v>0</v>
      </c>
      <c r="P14" s="129" t="n">
        <v>0</v>
      </c>
      <c r="Q14" s="130" t="n">
        <v>3502</v>
      </c>
      <c r="R14" s="131" t="n">
        <v>2964</v>
      </c>
      <c r="S14" s="131" t="n">
        <v>2964</v>
      </c>
      <c r="T14" s="132" t="n">
        <v>2897</v>
      </c>
      <c r="U14" s="132" t="n">
        <v>2993</v>
      </c>
      <c r="V14" s="127" t="n">
        <v>42</v>
      </c>
      <c r="W14" s="127" t="n">
        <v>0</v>
      </c>
      <c r="X14" s="127" t="n">
        <v>41</v>
      </c>
      <c r="Y14" s="127" t="n">
        <v>0</v>
      </c>
      <c r="Z14" s="127" t="n">
        <v>60</v>
      </c>
      <c r="AA14" s="127" t="n">
        <v>0</v>
      </c>
      <c r="AB14" s="133" t="n">
        <f aca="false">U14-T14+AX14</f>
        <v>96</v>
      </c>
      <c r="AC14" s="134" t="n">
        <f aca="false">T14-S14</f>
        <v>-67</v>
      </c>
      <c r="AD14" s="127" t="n">
        <v>128</v>
      </c>
      <c r="AE14" s="135" t="n">
        <f aca="false">IF(AD14&gt;0, U14/(AD14*24),"no data")</f>
        <v>0.974283854166667</v>
      </c>
      <c r="AF14" s="136" t="n">
        <f aca="false">IF(Q14&gt;0,Q14/24,"no data")</f>
        <v>145.916666666667</v>
      </c>
      <c r="AG14" s="135" t="n">
        <f aca="false">IF(T14&gt;0,(T14/Q14),"no data")</f>
        <v>0.827241576242147</v>
      </c>
      <c r="AH14" s="137" t="n">
        <f aca="false">(1440-((V14*W14)+(X14*Y14)+(Z14*AA14))/(V14+X14+Z14))/1440</f>
        <v>1</v>
      </c>
      <c r="AI14" s="138" t="n">
        <f aca="false">IF(T14&gt;0,(1440-((W14*V14+AR14*AS14)+(Y14*X14+AT14*AU14)+(Z14*AA14+AV14*AW14))/(V14+X14+Z14))/1440,"no data")</f>
        <v>0.874125874125874</v>
      </c>
      <c r="AJ14" s="117" t="n">
        <v>7.98</v>
      </c>
      <c r="AK14" s="121" t="n">
        <v>136.89</v>
      </c>
      <c r="AL14" s="154" t="n">
        <f aca="false">AJ14*AK14</f>
        <v>1092.3822</v>
      </c>
      <c r="AM14" s="117" t="n">
        <v>25.333</v>
      </c>
      <c r="AN14" s="119" t="n">
        <v>952</v>
      </c>
      <c r="AO14" s="140" t="n">
        <f aca="false">AM14*AN14</f>
        <v>24117.016</v>
      </c>
      <c r="AP14" s="141" t="n">
        <f aca="false">IF(T14&gt;0,((((AJ14*AK14)+(AM14*AN14))/(T14*1000))*1000000),"no data")</f>
        <v>8701.89789437349</v>
      </c>
      <c r="AQ14" s="229" t="n">
        <f aca="false">R14/24</f>
        <v>123.5</v>
      </c>
      <c r="AR14" s="143" t="n">
        <v>0</v>
      </c>
      <c r="AS14" s="127" t="n">
        <v>0</v>
      </c>
      <c r="AT14" s="144" t="n">
        <v>0</v>
      </c>
      <c r="AU14" s="144" t="n">
        <v>0</v>
      </c>
      <c r="AV14" s="127" t="n">
        <v>18</v>
      </c>
      <c r="AW14" s="144" t="n">
        <v>1440</v>
      </c>
      <c r="AX14" s="127" t="n">
        <v>0</v>
      </c>
      <c r="AZ14" s="127" t="n">
        <v>1002</v>
      </c>
      <c r="BA14" s="127" t="n">
        <v>989</v>
      </c>
      <c r="BB14" s="127" t="n">
        <v>1002</v>
      </c>
      <c r="BC14" s="145" t="n">
        <f aca="false">BA14-AZ14</f>
        <v>-13</v>
      </c>
      <c r="BD14" s="146" t="n">
        <f aca="false">AP14</f>
        <v>8701.89789437349</v>
      </c>
      <c r="BE14" s="147" t="n">
        <f aca="false">BB14/24</f>
        <v>41.75</v>
      </c>
      <c r="BF14" s="148" t="n">
        <v>0</v>
      </c>
      <c r="BG14" s="149" t="n">
        <v>0</v>
      </c>
      <c r="BH14" s="147" t="n">
        <v>24</v>
      </c>
      <c r="BI14" s="145" t="n">
        <v>27.07</v>
      </c>
      <c r="BJ14" s="145" t="n">
        <v>22.59</v>
      </c>
      <c r="BK14" s="145" t="n">
        <v>23.27</v>
      </c>
      <c r="BL14" s="145" t="n">
        <v>987.21</v>
      </c>
      <c r="BM14" s="145" t="n">
        <v>50.2</v>
      </c>
      <c r="BN14" s="150" t="n">
        <v>0.9336</v>
      </c>
      <c r="BO14" s="147" t="n">
        <v>94.89</v>
      </c>
      <c r="BP14" s="147" t="n">
        <v>86.37</v>
      </c>
      <c r="BQ14" s="176"/>
      <c r="BR14" s="145" t="n">
        <v>12696</v>
      </c>
      <c r="BS14" s="145" t="n">
        <v>12773</v>
      </c>
      <c r="BT14" s="116" t="n">
        <f aca="false">BS14-BR14</f>
        <v>77</v>
      </c>
      <c r="BU14" s="288" t="n">
        <f aca="false">BF14+BG14</f>
        <v>0</v>
      </c>
      <c r="BV14" s="147" t="n">
        <v>0</v>
      </c>
      <c r="BW14" s="147" t="n">
        <v>0</v>
      </c>
      <c r="BX14" s="147" t="n">
        <v>24</v>
      </c>
      <c r="BY14" s="147" t="n">
        <v>6.63</v>
      </c>
    </row>
    <row r="15" customFormat="false" ht="15" hidden="false" customHeight="false" outlineLevel="0" collapsed="false">
      <c r="A15" s="252"/>
      <c r="B15" s="85" t="n">
        <v>42983</v>
      </c>
      <c r="C15" s="125" t="n">
        <v>89.3</v>
      </c>
      <c r="D15" s="126" t="n">
        <v>0.727</v>
      </c>
      <c r="E15" s="127" t="n">
        <v>100</v>
      </c>
      <c r="F15" s="127" t="n">
        <v>79</v>
      </c>
      <c r="G15" s="128" t="n">
        <v>24</v>
      </c>
      <c r="H15" s="128" t="n">
        <v>0</v>
      </c>
      <c r="I15" s="128" t="n">
        <v>24</v>
      </c>
      <c r="J15" s="128" t="n">
        <v>0</v>
      </c>
      <c r="K15" s="129" t="n">
        <v>0</v>
      </c>
      <c r="L15" s="129" t="n">
        <v>0</v>
      </c>
      <c r="M15" s="129" t="n">
        <v>0</v>
      </c>
      <c r="N15" s="129" t="n">
        <v>0</v>
      </c>
      <c r="O15" s="129" t="n">
        <v>0</v>
      </c>
      <c r="P15" s="129" t="n">
        <v>0</v>
      </c>
      <c r="Q15" s="130" t="n">
        <v>3506</v>
      </c>
      <c r="R15" s="131" t="n">
        <v>2955</v>
      </c>
      <c r="S15" s="131" t="n">
        <v>2955</v>
      </c>
      <c r="T15" s="132" t="n">
        <v>2888</v>
      </c>
      <c r="U15" s="132" t="n">
        <v>2988</v>
      </c>
      <c r="V15" s="127" t="n">
        <v>42</v>
      </c>
      <c r="W15" s="127" t="n">
        <v>0</v>
      </c>
      <c r="X15" s="127" t="n">
        <v>41</v>
      </c>
      <c r="Y15" s="127" t="n">
        <v>0</v>
      </c>
      <c r="Z15" s="127" t="n">
        <v>60</v>
      </c>
      <c r="AA15" s="127" t="n">
        <v>0</v>
      </c>
      <c r="AB15" s="133" t="n">
        <f aca="false">U15-T15+AX15</f>
        <v>100</v>
      </c>
      <c r="AC15" s="134" t="n">
        <f aca="false">T15-S15</f>
        <v>-67</v>
      </c>
      <c r="AD15" s="127" t="n">
        <v>127</v>
      </c>
      <c r="AE15" s="135" t="n">
        <f aca="false">IF(AD15&gt;0, U15/(AD15*24),"no data")</f>
        <v>0.980314960629921</v>
      </c>
      <c r="AF15" s="136" t="n">
        <f aca="false">IF(Q15&gt;0,Q15/24,"no data")</f>
        <v>146.083333333333</v>
      </c>
      <c r="AG15" s="135" t="n">
        <f aca="false">IF(T15&gt;0,(T15/Q15),"no data")</f>
        <v>0.823730747290359</v>
      </c>
      <c r="AH15" s="137" t="n">
        <f aca="false">(1440-((V15*W15)+(X15*Y15)+(Z15*AA15))/(V15+X15+Z15))/1440</f>
        <v>1</v>
      </c>
      <c r="AI15" s="138" t="n">
        <f aca="false">IF(T15&gt;0,(1440-((W15*V15+AR15*AS15)+(Y15*X15+AT15*AU15)+(Z15*AA15+AV15*AW15))/(V15+X15+Z15))/1440,"no data")</f>
        <v>0.874125874125874</v>
      </c>
      <c r="AJ15" s="117" t="n">
        <v>8</v>
      </c>
      <c r="AK15" s="121" t="n">
        <v>138.21</v>
      </c>
      <c r="AL15" s="154" t="n">
        <f aca="false">AJ15*AK15</f>
        <v>1105.68</v>
      </c>
      <c r="AM15" s="117" t="n">
        <v>25.321</v>
      </c>
      <c r="AN15" s="119" t="n">
        <v>949</v>
      </c>
      <c r="AO15" s="140" t="n">
        <f aca="false">AM15*AN15</f>
        <v>24029.629</v>
      </c>
      <c r="AP15" s="141" t="n">
        <f aca="false">IF(T15&gt;0,((((AJ15*AK15)+(AM15*AN15))/(T15*1000))*1000000),"no data")</f>
        <v>8703.36184210526</v>
      </c>
      <c r="AQ15" s="146" t="n">
        <f aca="false">R15/24</f>
        <v>123.125</v>
      </c>
      <c r="AR15" s="152" t="n">
        <v>0</v>
      </c>
      <c r="AS15" s="127" t="n">
        <v>0</v>
      </c>
      <c r="AT15" s="144" t="n">
        <v>0</v>
      </c>
      <c r="AU15" s="144" t="n">
        <v>0</v>
      </c>
      <c r="AV15" s="127" t="n">
        <v>18</v>
      </c>
      <c r="AW15" s="144" t="n">
        <v>1440</v>
      </c>
      <c r="AX15" s="127" t="n">
        <v>0</v>
      </c>
      <c r="AZ15" s="127" t="n">
        <v>1000</v>
      </c>
      <c r="BA15" s="127" t="n">
        <v>986</v>
      </c>
      <c r="BB15" s="127" t="n">
        <v>1002</v>
      </c>
      <c r="BC15" s="145" t="n">
        <f aca="false">BA15-AZ15</f>
        <v>-14</v>
      </c>
      <c r="BD15" s="146" t="n">
        <f aca="false">AP15</f>
        <v>8703.36184210526</v>
      </c>
      <c r="BE15" s="147" t="n">
        <f aca="false">BB15/24</f>
        <v>41.75</v>
      </c>
      <c r="BF15" s="148" t="n">
        <v>0</v>
      </c>
      <c r="BG15" s="149" t="n">
        <v>0</v>
      </c>
      <c r="BH15" s="147" t="n">
        <v>24</v>
      </c>
      <c r="BI15" s="145" t="n">
        <v>27.09</v>
      </c>
      <c r="BJ15" s="145" t="n">
        <v>22.63</v>
      </c>
      <c r="BK15" s="145" t="n">
        <v>23.28</v>
      </c>
      <c r="BL15" s="145" t="n">
        <v>987.4</v>
      </c>
      <c r="BM15" s="145" t="n">
        <v>50.19</v>
      </c>
      <c r="BN15" s="150" t="n">
        <v>0.9332</v>
      </c>
      <c r="BO15" s="147" t="n">
        <v>95.25</v>
      </c>
      <c r="BP15" s="147" t="n">
        <v>86.42</v>
      </c>
      <c r="BQ15" s="176"/>
      <c r="BR15" s="145" t="n">
        <v>12732</v>
      </c>
      <c r="BS15" s="145" t="n">
        <v>12829</v>
      </c>
      <c r="BT15" s="116" t="n">
        <f aca="false">BS15-BR15</f>
        <v>97</v>
      </c>
      <c r="BU15" s="288" t="n">
        <f aca="false">BF15+BG15</f>
        <v>0</v>
      </c>
      <c r="BV15" s="147" t="n">
        <v>0</v>
      </c>
      <c r="BW15" s="147" t="n">
        <v>0</v>
      </c>
      <c r="BX15" s="147" t="n">
        <v>24</v>
      </c>
      <c r="BY15" s="147" t="n">
        <v>5.3</v>
      </c>
    </row>
    <row r="16" customFormat="false" ht="15" hidden="false" customHeight="false" outlineLevel="0" collapsed="false">
      <c r="A16" s="252"/>
      <c r="B16" s="85" t="n">
        <v>42984</v>
      </c>
      <c r="C16" s="125" t="n">
        <v>90.13</v>
      </c>
      <c r="D16" s="126" t="n">
        <v>0.6815</v>
      </c>
      <c r="E16" s="153" t="n">
        <v>99</v>
      </c>
      <c r="F16" s="153" t="n">
        <v>84</v>
      </c>
      <c r="G16" s="128" t="n">
        <v>24</v>
      </c>
      <c r="H16" s="128" t="n">
        <v>0</v>
      </c>
      <c r="I16" s="128" t="n">
        <v>24</v>
      </c>
      <c r="J16" s="128" t="n">
        <v>0</v>
      </c>
      <c r="K16" s="129" t="n">
        <v>0</v>
      </c>
      <c r="L16" s="129" t="n">
        <v>0</v>
      </c>
      <c r="M16" s="129" t="n">
        <v>0</v>
      </c>
      <c r="N16" s="129" t="n">
        <v>0</v>
      </c>
      <c r="O16" s="129" t="n">
        <v>0</v>
      </c>
      <c r="P16" s="129" t="n">
        <v>0</v>
      </c>
      <c r="Q16" s="130" t="n">
        <v>3497</v>
      </c>
      <c r="R16" s="131" t="n">
        <v>2954</v>
      </c>
      <c r="S16" s="131" t="n">
        <v>2954</v>
      </c>
      <c r="T16" s="132" t="n">
        <v>2894</v>
      </c>
      <c r="U16" s="132" t="n">
        <v>2995</v>
      </c>
      <c r="V16" s="127" t="n">
        <v>42</v>
      </c>
      <c r="W16" s="153" t="n">
        <v>0</v>
      </c>
      <c r="X16" s="153" t="n">
        <v>41</v>
      </c>
      <c r="Y16" s="153" t="n">
        <v>0</v>
      </c>
      <c r="Z16" s="153" t="n">
        <v>60</v>
      </c>
      <c r="AA16" s="153" t="n">
        <v>0</v>
      </c>
      <c r="AB16" s="133" t="n">
        <f aca="false">U16-T16+AX16</f>
        <v>101</v>
      </c>
      <c r="AC16" s="134" t="n">
        <f aca="false">T16-S16</f>
        <v>-60</v>
      </c>
      <c r="AD16" s="127" t="n">
        <v>128</v>
      </c>
      <c r="AE16" s="135" t="n">
        <f aca="false">IF(AD16&gt;0, U16/(AD16*24),"no data")</f>
        <v>0.974934895833333</v>
      </c>
      <c r="AF16" s="136" t="n">
        <f aca="false">IF(Q16&gt;0,Q16/24,"no data")</f>
        <v>145.708333333333</v>
      </c>
      <c r="AG16" s="135" t="n">
        <f aca="false">IF(T16&gt;0,(T16/Q16),"no data")</f>
        <v>0.827566485559051</v>
      </c>
      <c r="AH16" s="137" t="n">
        <f aca="false">(1440-((V16*W16)+(X16*Y16)+(Z16*AA16))/(V16+X16+Z16))/1440</f>
        <v>1</v>
      </c>
      <c r="AI16" s="138" t="n">
        <f aca="false">IF(T16&gt;0,(1440-((W16*V16+AR16*AS16)+(Y16*X16+AT16*AU16)+(Z16*AA16+AV16*AW16))/(V16+X16+Z16))/1440,"no data")</f>
        <v>0.874125874125874</v>
      </c>
      <c r="AJ16" s="117" t="n">
        <v>7.95</v>
      </c>
      <c r="AK16" s="121" t="n">
        <v>134.45</v>
      </c>
      <c r="AL16" s="154" t="n">
        <f aca="false">AJ16*AK16</f>
        <v>1068.8775</v>
      </c>
      <c r="AM16" s="117" t="n">
        <v>25.487</v>
      </c>
      <c r="AN16" s="119" t="n">
        <v>946.5</v>
      </c>
      <c r="AO16" s="140" t="n">
        <f aca="false">AM16*AN16</f>
        <v>24123.4455</v>
      </c>
      <c r="AP16" s="141" t="n">
        <f aca="false">IF(T16&gt;0,((((AJ16*AK16)+(AM16*AN16))/(T16*1000))*1000000),"no data")</f>
        <v>8705.01831375259</v>
      </c>
      <c r="AQ16" s="154" t="n">
        <f aca="false">R16/24</f>
        <v>123.083333333333</v>
      </c>
      <c r="AR16" s="127" t="n">
        <v>0</v>
      </c>
      <c r="AS16" s="144" t="n">
        <v>0</v>
      </c>
      <c r="AT16" s="144" t="n">
        <v>0</v>
      </c>
      <c r="AU16" s="127" t="n">
        <v>0</v>
      </c>
      <c r="AV16" s="144" t="n">
        <v>18</v>
      </c>
      <c r="AW16" s="127" t="n">
        <v>1440</v>
      </c>
      <c r="AX16" s="127" t="n">
        <v>0</v>
      </c>
      <c r="AZ16" s="145" t="n">
        <v>1005</v>
      </c>
      <c r="BA16" s="145" t="n">
        <v>986</v>
      </c>
      <c r="BB16" s="155" t="n">
        <v>1004</v>
      </c>
      <c r="BC16" s="145" t="n">
        <f aca="false">BA16-AZ16</f>
        <v>-19</v>
      </c>
      <c r="BD16" s="147" t="n">
        <f aca="false">AP16</f>
        <v>8705.01831375259</v>
      </c>
      <c r="BE16" s="147" t="n">
        <f aca="false">BB16/24</f>
        <v>41.8333333333333</v>
      </c>
      <c r="BF16" s="148" t="n">
        <v>0</v>
      </c>
      <c r="BG16" s="149" t="n">
        <v>0</v>
      </c>
      <c r="BH16" s="147" t="n">
        <v>24</v>
      </c>
      <c r="BI16" s="145" t="n">
        <v>27.16</v>
      </c>
      <c r="BJ16" s="145" t="n">
        <v>22.16</v>
      </c>
      <c r="BK16" s="145" t="n">
        <v>23.15</v>
      </c>
      <c r="BL16" s="145" t="n">
        <v>987.7</v>
      </c>
      <c r="BM16" s="145" t="n">
        <v>50.22</v>
      </c>
      <c r="BN16" s="150" t="n">
        <v>0.9348</v>
      </c>
      <c r="BO16" s="147" t="n">
        <v>95.37</v>
      </c>
      <c r="BP16" s="147" t="n">
        <v>86.33</v>
      </c>
      <c r="BQ16" s="176"/>
      <c r="BR16" s="145" t="n">
        <v>12709</v>
      </c>
      <c r="BS16" s="145" t="n">
        <v>12805</v>
      </c>
      <c r="BT16" s="116" t="n">
        <f aca="false">BS16-BR16</f>
        <v>96</v>
      </c>
      <c r="BU16" s="288" t="n">
        <f aca="false">BF16+BG16</f>
        <v>0</v>
      </c>
      <c r="BV16" s="147" t="n">
        <v>0</v>
      </c>
      <c r="BW16" s="147" t="n">
        <v>0</v>
      </c>
      <c r="BX16" s="147" t="n">
        <v>24</v>
      </c>
      <c r="BY16" s="147" t="n">
        <v>5.42</v>
      </c>
    </row>
    <row r="17" customFormat="false" ht="15" hidden="false" customHeight="false" outlineLevel="0" collapsed="false">
      <c r="A17" s="252"/>
      <c r="B17" s="85" t="n">
        <v>42985</v>
      </c>
      <c r="C17" s="125" t="n">
        <v>87.29</v>
      </c>
      <c r="D17" s="126" t="n">
        <v>0.6542</v>
      </c>
      <c r="E17" s="127" t="n">
        <v>98</v>
      </c>
      <c r="F17" s="127" t="n">
        <v>78</v>
      </c>
      <c r="G17" s="127" t="n">
        <v>24</v>
      </c>
      <c r="H17" s="127" t="n">
        <v>0</v>
      </c>
      <c r="I17" s="127" t="n">
        <v>24</v>
      </c>
      <c r="J17" s="127" t="n">
        <v>0</v>
      </c>
      <c r="K17" s="129" t="n">
        <v>0</v>
      </c>
      <c r="L17" s="129" t="n">
        <v>0</v>
      </c>
      <c r="M17" s="129" t="n">
        <v>0</v>
      </c>
      <c r="N17" s="129" t="n">
        <v>0</v>
      </c>
      <c r="O17" s="129" t="n">
        <v>0</v>
      </c>
      <c r="P17" s="129" t="n">
        <v>0</v>
      </c>
      <c r="Q17" s="130" t="n">
        <v>3524</v>
      </c>
      <c r="R17" s="131" t="n">
        <v>2995</v>
      </c>
      <c r="S17" s="131" t="n">
        <v>2995</v>
      </c>
      <c r="T17" s="132" t="n">
        <v>2928</v>
      </c>
      <c r="U17" s="132" t="n">
        <v>3025</v>
      </c>
      <c r="V17" s="127" t="n">
        <v>42</v>
      </c>
      <c r="W17" s="127" t="n">
        <v>0</v>
      </c>
      <c r="X17" s="127" t="n">
        <v>42</v>
      </c>
      <c r="Y17" s="127" t="n">
        <v>0</v>
      </c>
      <c r="Z17" s="127" t="n">
        <v>60</v>
      </c>
      <c r="AA17" s="127" t="n">
        <v>0</v>
      </c>
      <c r="AB17" s="133" t="n">
        <f aca="false">U17-T17+AX17</f>
        <v>97</v>
      </c>
      <c r="AC17" s="134" t="n">
        <f aca="false">T17-S17</f>
        <v>-67</v>
      </c>
      <c r="AD17" s="127" t="n">
        <v>128</v>
      </c>
      <c r="AE17" s="135" t="n">
        <f aca="false">IF(AD17&gt;0, U17/(AD17*24),"no data")</f>
        <v>0.984700520833333</v>
      </c>
      <c r="AF17" s="136" t="n">
        <f aca="false">IF(Q17&gt;0,Q17/24,"no data")</f>
        <v>146.833333333333</v>
      </c>
      <c r="AG17" s="135" t="n">
        <f aca="false">IF(T17&gt;0,(T17/Q17),"no data")</f>
        <v>0.830874006810443</v>
      </c>
      <c r="AH17" s="137" t="n">
        <f aca="false">(1440-((V17*W17)+(X17*Y17)+(Z17*AA17))/(V17+X17+Z17))/1440</f>
        <v>1</v>
      </c>
      <c r="AI17" s="138" t="n">
        <f aca="false">IF(T17&gt;0,(1440-((W17*V17+AR17*AS17)+(Y17*X17+AT17*AU17)+(Z17*AA17+AV17*AW17))/(V17+X17+Z17))/1440,"no data")</f>
        <v>0.875</v>
      </c>
      <c r="AJ17" s="117" t="n">
        <v>8.002</v>
      </c>
      <c r="AK17" s="121" t="n">
        <v>132.55</v>
      </c>
      <c r="AL17" s="154" t="n">
        <f aca="false">AJ17*AK17</f>
        <v>1060.6651</v>
      </c>
      <c r="AM17" s="117" t="n">
        <v>25.708</v>
      </c>
      <c r="AN17" s="119" t="n">
        <v>945</v>
      </c>
      <c r="AO17" s="140" t="n">
        <f aca="false">AM17*AN17</f>
        <v>24294.06</v>
      </c>
      <c r="AP17" s="141" t="n">
        <f aca="false">IF(T17&gt;0,((((AJ17*AK17)+(AM17*AN17))/(T17*1000))*1000000),"no data")</f>
        <v>8659.4006489071</v>
      </c>
      <c r="AQ17" s="154" t="n">
        <f aca="false">R17/24</f>
        <v>124.791666666667</v>
      </c>
      <c r="AR17" s="127" t="n">
        <v>0</v>
      </c>
      <c r="AS17" s="127" t="n">
        <v>0</v>
      </c>
      <c r="AT17" s="127" t="n">
        <v>0</v>
      </c>
      <c r="AU17" s="127" t="n">
        <v>0</v>
      </c>
      <c r="AV17" s="127" t="n">
        <v>18</v>
      </c>
      <c r="AW17" s="127" t="n">
        <v>1440</v>
      </c>
      <c r="AX17" s="127" t="n">
        <v>0</v>
      </c>
      <c r="AZ17" s="145" t="n">
        <v>1012</v>
      </c>
      <c r="BA17" s="145" t="n">
        <v>999</v>
      </c>
      <c r="BB17" s="145" t="n">
        <v>1014</v>
      </c>
      <c r="BC17" s="145" t="n">
        <f aca="false">BA17-AZ17</f>
        <v>-13</v>
      </c>
      <c r="BD17" s="147" t="n">
        <f aca="false">AP17</f>
        <v>8659.4006489071</v>
      </c>
      <c r="BE17" s="147" t="n">
        <f aca="false">BB17/24</f>
        <v>42.25</v>
      </c>
      <c r="BF17" s="148" t="n">
        <v>0</v>
      </c>
      <c r="BG17" s="149" t="n">
        <v>0</v>
      </c>
      <c r="BH17" s="147" t="n">
        <v>24</v>
      </c>
      <c r="BI17" s="145" t="n">
        <v>27.33</v>
      </c>
      <c r="BJ17" s="145" t="n">
        <v>22.92</v>
      </c>
      <c r="BK17" s="145" t="n">
        <v>22.85</v>
      </c>
      <c r="BL17" s="145" t="n">
        <v>988.9</v>
      </c>
      <c r="BM17" s="145" t="n">
        <v>50.14</v>
      </c>
      <c r="BN17" s="150" t="n">
        <v>0.9356</v>
      </c>
      <c r="BO17" s="147" t="n">
        <v>94.81</v>
      </c>
      <c r="BP17" s="147" t="n">
        <v>86.24</v>
      </c>
      <c r="BQ17" s="176"/>
      <c r="BR17" s="145" t="n">
        <v>12688</v>
      </c>
      <c r="BS17" s="145" t="n">
        <v>12765</v>
      </c>
      <c r="BT17" s="116" t="n">
        <f aca="false">BS17-BR17</f>
        <v>77</v>
      </c>
      <c r="BU17" s="288" t="n">
        <f aca="false">BF17+BG17</f>
        <v>0</v>
      </c>
      <c r="BV17" s="147" t="n">
        <v>0</v>
      </c>
      <c r="BW17" s="147" t="n">
        <v>0</v>
      </c>
      <c r="BX17" s="147" t="n">
        <v>23.15</v>
      </c>
      <c r="BY17" s="147" t="n">
        <v>6.08</v>
      </c>
    </row>
    <row r="18" customFormat="false" ht="15" hidden="false" customHeight="false" outlineLevel="0" collapsed="false">
      <c r="A18" s="252"/>
      <c r="B18" s="85" t="n">
        <v>42986</v>
      </c>
      <c r="C18" s="125" t="n">
        <v>91</v>
      </c>
      <c r="D18" s="126" t="n">
        <v>0.63</v>
      </c>
      <c r="E18" s="127" t="n">
        <v>100</v>
      </c>
      <c r="F18" s="127" t="n">
        <v>80</v>
      </c>
      <c r="G18" s="127" t="n">
        <v>24</v>
      </c>
      <c r="H18" s="127" t="n">
        <v>0</v>
      </c>
      <c r="I18" s="127" t="n">
        <v>24</v>
      </c>
      <c r="J18" s="127" t="n">
        <v>0</v>
      </c>
      <c r="K18" s="129" t="n">
        <v>0</v>
      </c>
      <c r="L18" s="129" t="n">
        <v>0</v>
      </c>
      <c r="M18" s="129" t="n">
        <v>0</v>
      </c>
      <c r="N18" s="129" t="n">
        <v>0</v>
      </c>
      <c r="O18" s="129" t="n">
        <v>0</v>
      </c>
      <c r="P18" s="129" t="n">
        <v>0</v>
      </c>
      <c r="Q18" s="130" t="n">
        <v>3494</v>
      </c>
      <c r="R18" s="131" t="n">
        <v>2986</v>
      </c>
      <c r="S18" s="131" t="n">
        <v>2986</v>
      </c>
      <c r="T18" s="132" t="n">
        <v>2913</v>
      </c>
      <c r="U18" s="132" t="n">
        <v>3012</v>
      </c>
      <c r="V18" s="127" t="n">
        <v>42</v>
      </c>
      <c r="W18" s="127" t="n">
        <v>0</v>
      </c>
      <c r="X18" s="127" t="n">
        <v>41</v>
      </c>
      <c r="Y18" s="127" t="n">
        <v>0</v>
      </c>
      <c r="Z18" s="127" t="n">
        <v>60</v>
      </c>
      <c r="AA18" s="127" t="n">
        <v>0</v>
      </c>
      <c r="AB18" s="133" t="n">
        <f aca="false">U18-T18+AX18</f>
        <v>99</v>
      </c>
      <c r="AC18" s="134" t="n">
        <f aca="false">T18-S18</f>
        <v>-73</v>
      </c>
      <c r="AD18" s="127" t="n">
        <v>128</v>
      </c>
      <c r="AE18" s="135" t="n">
        <f aca="false">IF(AD18&gt;0, U18/(AD18*24),"no data")</f>
        <v>0.98046875</v>
      </c>
      <c r="AF18" s="136" t="n">
        <f aca="false">IF(Q18&gt;0,Q18/24,"no data")</f>
        <v>145.583333333333</v>
      </c>
      <c r="AG18" s="135" t="n">
        <f aca="false">IF(T18&gt;0,(T18/Q18),"no data")</f>
        <v>0.833714939896966</v>
      </c>
      <c r="AH18" s="137" t="n">
        <f aca="false">(1440-((V18*W18)+(X18*Y18)+(Z18*AA18))/(V18+X18+Z18))/1440</f>
        <v>1</v>
      </c>
      <c r="AI18" s="138" t="n">
        <f aca="false">IF(T18&gt;0,(1440-((W18*V18+AR18*AS18)+(Y18*X18+AT18*AU18)+(Z18*AA18+AV18*AW18))/(V18+X18+Z18))/1440,"no data")</f>
        <v>0.874125874125874</v>
      </c>
      <c r="AJ18" s="117" t="n">
        <v>8</v>
      </c>
      <c r="AK18" s="121" t="n">
        <v>132.95</v>
      </c>
      <c r="AL18" s="154" t="n">
        <f aca="false">AJ18*AK18</f>
        <v>1063.6</v>
      </c>
      <c r="AM18" s="117" t="n">
        <v>25.611</v>
      </c>
      <c r="AN18" s="119" t="n">
        <v>944</v>
      </c>
      <c r="AO18" s="140" t="n">
        <f aca="false">AM18*AN18</f>
        <v>24176.784</v>
      </c>
      <c r="AP18" s="141" t="n">
        <f aca="false">IF(T18&gt;0,((((AJ18*AK18)+(AM18*AN18))/(T18*1000))*1000000),"no data")</f>
        <v>8664.73875729488</v>
      </c>
      <c r="AQ18" s="154" t="n">
        <f aca="false">R18/24</f>
        <v>124.416666666667</v>
      </c>
      <c r="AR18" s="127" t="n">
        <v>0</v>
      </c>
      <c r="AS18" s="127" t="n">
        <v>0</v>
      </c>
      <c r="AT18" s="127" t="n">
        <v>0</v>
      </c>
      <c r="AU18" s="127" t="n">
        <v>0</v>
      </c>
      <c r="AV18" s="127" t="n">
        <v>18</v>
      </c>
      <c r="AW18" s="127" t="n">
        <v>1440</v>
      </c>
      <c r="AX18" s="127" t="n">
        <v>0</v>
      </c>
      <c r="AZ18" s="145" t="n">
        <v>1010</v>
      </c>
      <c r="BA18" s="145" t="n">
        <v>992</v>
      </c>
      <c r="BB18" s="145" t="n">
        <v>1010</v>
      </c>
      <c r="BC18" s="145" t="n">
        <f aca="false">BA18-AZ18</f>
        <v>-18</v>
      </c>
      <c r="BD18" s="147" t="n">
        <f aca="false">AP18</f>
        <v>8664.73875729488</v>
      </c>
      <c r="BE18" s="147" t="n">
        <f aca="false">BB18/24</f>
        <v>42.0833333333333</v>
      </c>
      <c r="BF18" s="148" t="n">
        <v>0</v>
      </c>
      <c r="BG18" s="149" t="n">
        <v>0</v>
      </c>
      <c r="BH18" s="147" t="n">
        <v>23.54</v>
      </c>
      <c r="BI18" s="145" t="n">
        <v>27.31</v>
      </c>
      <c r="BJ18" s="145" t="n">
        <v>22.89</v>
      </c>
      <c r="BK18" s="145" t="n">
        <v>22.48</v>
      </c>
      <c r="BL18" s="145" t="n">
        <v>989.33</v>
      </c>
      <c r="BM18" s="145" t="n">
        <v>50.19</v>
      </c>
      <c r="BN18" s="150" t="n">
        <v>0.9355</v>
      </c>
      <c r="BO18" s="147" t="n">
        <v>95.01</v>
      </c>
      <c r="BP18" s="147" t="n">
        <v>86.22</v>
      </c>
      <c r="BQ18" s="176"/>
      <c r="BR18" s="145" t="n">
        <v>12716</v>
      </c>
      <c r="BS18" s="145" t="n">
        <v>12815</v>
      </c>
      <c r="BT18" s="116" t="n">
        <f aca="false">BS18-BR18</f>
        <v>99</v>
      </c>
      <c r="BU18" s="288" t="n">
        <f aca="false">BF18+BG18</f>
        <v>0</v>
      </c>
      <c r="BV18" s="147" t="n">
        <v>0</v>
      </c>
      <c r="BW18" s="147" t="n">
        <v>0</v>
      </c>
      <c r="BX18" s="147" t="n">
        <v>24</v>
      </c>
      <c r="BY18" s="147" t="n">
        <v>6.12</v>
      </c>
    </row>
    <row r="19" customFormat="false" ht="15" hidden="false" customHeight="false" outlineLevel="0" collapsed="false">
      <c r="A19" s="252"/>
      <c r="B19" s="85" t="n">
        <v>42987</v>
      </c>
      <c r="C19" s="125" t="n">
        <v>92</v>
      </c>
      <c r="D19" s="126" t="n">
        <v>0.62</v>
      </c>
      <c r="E19" s="127" t="n">
        <v>102</v>
      </c>
      <c r="F19" s="127" t="n">
        <v>82</v>
      </c>
      <c r="G19" s="127" t="n">
        <v>24</v>
      </c>
      <c r="H19" s="127" t="n">
        <v>0</v>
      </c>
      <c r="I19" s="127" t="n">
        <v>24</v>
      </c>
      <c r="J19" s="127" t="n">
        <v>0</v>
      </c>
      <c r="K19" s="127" t="n">
        <v>0</v>
      </c>
      <c r="L19" s="127" t="n">
        <v>0</v>
      </c>
      <c r="M19" s="156" t="n">
        <v>0</v>
      </c>
      <c r="N19" s="156" t="n">
        <v>0</v>
      </c>
      <c r="O19" s="156" t="n">
        <v>0</v>
      </c>
      <c r="P19" s="156" t="n">
        <v>0</v>
      </c>
      <c r="Q19" s="130" t="n">
        <v>3473</v>
      </c>
      <c r="R19" s="131" t="n">
        <v>2967</v>
      </c>
      <c r="S19" s="131" t="n">
        <v>2967</v>
      </c>
      <c r="T19" s="132" t="n">
        <v>2896</v>
      </c>
      <c r="U19" s="132" t="n">
        <v>2993</v>
      </c>
      <c r="V19" s="127" t="n">
        <v>41</v>
      </c>
      <c r="W19" s="127" t="n">
        <v>0</v>
      </c>
      <c r="X19" s="127" t="n">
        <v>41</v>
      </c>
      <c r="Y19" s="127" t="n">
        <v>0</v>
      </c>
      <c r="Z19" s="127" t="n">
        <v>60</v>
      </c>
      <c r="AA19" s="127" t="n">
        <v>0</v>
      </c>
      <c r="AB19" s="133" t="n">
        <f aca="false">U19-T19+AX19</f>
        <v>97</v>
      </c>
      <c r="AC19" s="134" t="n">
        <f aca="false">T19-S19</f>
        <v>-71</v>
      </c>
      <c r="AD19" s="127" t="n">
        <v>127</v>
      </c>
      <c r="AE19" s="135" t="n">
        <f aca="false">IF(AD19&gt;0, U19/(AD19*24),"no data")</f>
        <v>0.981955380577428</v>
      </c>
      <c r="AF19" s="136" t="n">
        <f aca="false">IF(Q19&gt;0,Q19/24,"no data")</f>
        <v>144.708333333333</v>
      </c>
      <c r="AG19" s="135" t="n">
        <f aca="false">IF(T19&gt;0,(T19/Q19),"no data")</f>
        <v>0.83386121508782</v>
      </c>
      <c r="AH19" s="137" t="n">
        <f aca="false">(1440-((V19*W19)+(X19*Y19)+(Z19*AA19))/(V19+X19+Z19))/1440</f>
        <v>1</v>
      </c>
      <c r="AI19" s="138" t="n">
        <f aca="false">IF(T19&gt;0,(1440-((W19*V19+AR19*AS19)+(Y19*X19+AT19*AU19)+(Z19*AA19+AV19*AW19))/(V19+X19+Z19))/1440,"no data")</f>
        <v>0.873239436619718</v>
      </c>
      <c r="AJ19" s="117" t="n">
        <v>7.975</v>
      </c>
      <c r="AK19" s="121" t="n">
        <v>128.15</v>
      </c>
      <c r="AL19" s="154" t="n">
        <f aca="false">AJ19*AK19</f>
        <v>1021.99625</v>
      </c>
      <c r="AM19" s="117" t="n">
        <v>25.529</v>
      </c>
      <c r="AN19" s="119" t="n">
        <v>943</v>
      </c>
      <c r="AO19" s="140" t="n">
        <f aca="false">AM19*AN19</f>
        <v>24073.847</v>
      </c>
      <c r="AP19" s="141" t="n">
        <f aca="false">IF(T19&gt;0,((((AJ19*AK19)+(AM19*AN19))/(T19*1000))*1000000),"no data")</f>
        <v>8665.69172997238</v>
      </c>
      <c r="AQ19" s="154" t="n">
        <f aca="false">R19/24</f>
        <v>123.625</v>
      </c>
      <c r="AR19" s="127" t="n">
        <v>0</v>
      </c>
      <c r="AS19" s="127" t="n">
        <v>0</v>
      </c>
      <c r="AT19" s="127" t="n">
        <v>0</v>
      </c>
      <c r="AU19" s="127" t="n">
        <v>0</v>
      </c>
      <c r="AV19" s="144" t="n">
        <v>18</v>
      </c>
      <c r="AW19" s="127" t="n">
        <v>1440</v>
      </c>
      <c r="AX19" s="127" t="n">
        <v>0</v>
      </c>
      <c r="AZ19" s="145" t="n">
        <v>1003</v>
      </c>
      <c r="BA19" s="145" t="n">
        <v>986</v>
      </c>
      <c r="BB19" s="145" t="n">
        <v>1004</v>
      </c>
      <c r="BC19" s="145" t="n">
        <f aca="false">BA19-AZ19</f>
        <v>-17</v>
      </c>
      <c r="BD19" s="147" t="n">
        <f aca="false">AP19</f>
        <v>8665.69172997238</v>
      </c>
      <c r="BE19" s="147" t="n">
        <f aca="false">BB19/24</f>
        <v>41.8333333333333</v>
      </c>
      <c r="BF19" s="148" t="n">
        <v>0</v>
      </c>
      <c r="BG19" s="149" t="n">
        <v>0</v>
      </c>
      <c r="BH19" s="147" t="n">
        <v>24</v>
      </c>
      <c r="BI19" s="145" t="n">
        <v>27.2</v>
      </c>
      <c r="BJ19" s="145" t="n">
        <v>22.83</v>
      </c>
      <c r="BK19" s="145" t="n">
        <v>22.37</v>
      </c>
      <c r="BL19" s="145" t="n">
        <v>987.4</v>
      </c>
      <c r="BM19" s="145" t="n">
        <v>50.15</v>
      </c>
      <c r="BN19" s="150" t="n">
        <v>0.937</v>
      </c>
      <c r="BO19" s="147" t="n">
        <v>95.17</v>
      </c>
      <c r="BP19" s="147" t="n">
        <v>86.31</v>
      </c>
      <c r="BQ19" s="176"/>
      <c r="BR19" s="145" t="n">
        <v>12752</v>
      </c>
      <c r="BS19" s="145" t="n">
        <v>12860</v>
      </c>
      <c r="BT19" s="116" t="n">
        <f aca="false">BS19-BR19</f>
        <v>108</v>
      </c>
      <c r="BU19" s="288" t="n">
        <f aca="false">BF19+BG19</f>
        <v>0</v>
      </c>
      <c r="BV19" s="147" t="n">
        <v>0</v>
      </c>
      <c r="BW19" s="147" t="n">
        <v>0</v>
      </c>
      <c r="BX19" s="147" t="n">
        <v>24</v>
      </c>
      <c r="BY19" s="147" t="n">
        <v>6</v>
      </c>
    </row>
    <row r="20" customFormat="false" ht="12.75" hidden="false" customHeight="true" outlineLevel="0" collapsed="false">
      <c r="A20" s="226" t="s">
        <v>123</v>
      </c>
      <c r="B20" s="85" t="n">
        <v>42988</v>
      </c>
      <c r="C20" s="86" t="n">
        <v>91</v>
      </c>
      <c r="D20" s="214" t="n">
        <v>0.64</v>
      </c>
      <c r="E20" s="88" t="n">
        <v>101</v>
      </c>
      <c r="F20" s="88" t="n">
        <v>82</v>
      </c>
      <c r="G20" s="88" t="n">
        <v>24</v>
      </c>
      <c r="H20" s="88" t="n">
        <v>0</v>
      </c>
      <c r="I20" s="88" t="n">
        <v>24</v>
      </c>
      <c r="J20" s="88" t="n">
        <v>0</v>
      </c>
      <c r="K20" s="88" t="n">
        <v>0</v>
      </c>
      <c r="L20" s="88" t="n">
        <v>0</v>
      </c>
      <c r="M20" s="90" t="n">
        <v>0</v>
      </c>
      <c r="N20" s="90" t="n">
        <v>0</v>
      </c>
      <c r="O20" s="90" t="n">
        <v>0</v>
      </c>
      <c r="P20" s="90" t="n">
        <v>0</v>
      </c>
      <c r="Q20" s="157" t="n">
        <v>3488</v>
      </c>
      <c r="R20" s="91" t="n">
        <v>2968</v>
      </c>
      <c r="S20" s="91" t="n">
        <v>2968</v>
      </c>
      <c r="T20" s="158" t="n">
        <v>2903</v>
      </c>
      <c r="U20" s="92" t="n">
        <v>3000</v>
      </c>
      <c r="V20" s="88" t="n">
        <v>42</v>
      </c>
      <c r="W20" s="88" t="n">
        <v>0</v>
      </c>
      <c r="X20" s="88" t="n">
        <v>41</v>
      </c>
      <c r="Y20" s="88" t="n">
        <v>0</v>
      </c>
      <c r="Z20" s="88" t="n">
        <v>60</v>
      </c>
      <c r="AA20" s="88" t="n">
        <v>0</v>
      </c>
      <c r="AB20" s="93" t="n">
        <f aca="false">U20-T20+AX20</f>
        <v>97</v>
      </c>
      <c r="AC20" s="94" t="n">
        <f aca="false">T20-S20</f>
        <v>-65</v>
      </c>
      <c r="AD20" s="88" t="n">
        <v>127</v>
      </c>
      <c r="AE20" s="95" t="n">
        <f aca="false">IF(AD20&gt;0, U20/(AD20*24),"no data")</f>
        <v>0.984251968503937</v>
      </c>
      <c r="AF20" s="96" t="n">
        <f aca="false">IF(Q20&gt;0,Q20/24,"no data")</f>
        <v>145.333333333333</v>
      </c>
      <c r="AG20" s="95" t="n">
        <f aca="false">IF(T20&gt;0,(T20/Q20),"no data")</f>
        <v>0.832282110091743</v>
      </c>
      <c r="AH20" s="97" t="n">
        <f aca="false">(1440-((V20*W20)+(X20*Y20)+(Z20*AA20))/(V20+X20+Z20))/1440</f>
        <v>1</v>
      </c>
      <c r="AI20" s="98" t="n">
        <f aca="false">IF(T20&gt;0,(1440-((W20*V20+AR20*AS20)+(Y20*X20+AT20*AU20)+(Z20*AA20+AV20*AW20))/(V20+X20+Z20))/1440,"no data")</f>
        <v>0.874125874125874</v>
      </c>
      <c r="AJ20" s="117" t="n">
        <v>7.95</v>
      </c>
      <c r="AK20" s="121" t="n">
        <v>128.43</v>
      </c>
      <c r="AL20" s="101" t="n">
        <f aca="false">AJ20*AK20</f>
        <v>1021.0185</v>
      </c>
      <c r="AM20" s="117" t="n">
        <v>25.645</v>
      </c>
      <c r="AN20" s="119" t="n">
        <v>941</v>
      </c>
      <c r="AO20" s="103" t="n">
        <f aca="false">AM20*AN20</f>
        <v>24131.945</v>
      </c>
      <c r="AP20" s="104" t="n">
        <f aca="false">IF(T20&gt;0,((((AJ20*AK20)+(AM20*AN20))/(T20*1000))*1000000),"no data")</f>
        <v>8664.47244230107</v>
      </c>
      <c r="AQ20" s="101" t="n">
        <f aca="false">R20/24</f>
        <v>123.666666666667</v>
      </c>
      <c r="AR20" s="88" t="n">
        <v>0</v>
      </c>
      <c r="AS20" s="106" t="n">
        <v>0</v>
      </c>
      <c r="AT20" s="106" t="n">
        <v>0</v>
      </c>
      <c r="AU20" s="88" t="n">
        <v>0</v>
      </c>
      <c r="AV20" s="106" t="n">
        <v>18</v>
      </c>
      <c r="AW20" s="88" t="n">
        <v>1440</v>
      </c>
      <c r="AX20" s="88" t="n">
        <v>0</v>
      </c>
      <c r="AZ20" s="107" t="n">
        <v>1004</v>
      </c>
      <c r="BA20" s="107" t="n">
        <v>990</v>
      </c>
      <c r="BB20" s="107" t="n">
        <v>1006</v>
      </c>
      <c r="BC20" s="107" t="n">
        <f aca="false">BA20-AZ20</f>
        <v>-14</v>
      </c>
      <c r="BD20" s="108" t="n">
        <f aca="false">AP20</f>
        <v>8664.47244230107</v>
      </c>
      <c r="BE20" s="159" t="n">
        <f aca="false">BB20/24</f>
        <v>41.9166666666667</v>
      </c>
      <c r="BF20" s="160" t="n">
        <v>0</v>
      </c>
      <c r="BG20" s="161" t="n">
        <v>0</v>
      </c>
      <c r="BH20" s="108" t="n">
        <v>24</v>
      </c>
      <c r="BI20" s="107" t="n">
        <v>27.3</v>
      </c>
      <c r="BJ20" s="107" t="n">
        <v>23</v>
      </c>
      <c r="BK20" s="107" t="n">
        <v>22.01</v>
      </c>
      <c r="BL20" s="107" t="n">
        <v>987.4</v>
      </c>
      <c r="BM20" s="107" t="n">
        <v>50.18</v>
      </c>
      <c r="BN20" s="122" t="n">
        <v>0.9371</v>
      </c>
      <c r="BO20" s="108" t="n">
        <v>94.93</v>
      </c>
      <c r="BP20" s="108" t="n">
        <v>86.31</v>
      </c>
      <c r="BQ20" s="114"/>
      <c r="BR20" s="107" t="n">
        <v>12782</v>
      </c>
      <c r="BS20" s="107" t="n">
        <v>12855</v>
      </c>
      <c r="BT20" s="116" t="n">
        <f aca="false">BS20-BR20</f>
        <v>73</v>
      </c>
      <c r="BU20" s="161" t="n">
        <f aca="false">BF20+BG20</f>
        <v>0</v>
      </c>
      <c r="BV20" s="108" t="n">
        <v>0</v>
      </c>
      <c r="BW20" s="108" t="n">
        <v>0</v>
      </c>
      <c r="BX20" s="108" t="n">
        <v>24</v>
      </c>
      <c r="BY20" s="108" t="n">
        <v>6.35</v>
      </c>
    </row>
    <row r="21" customFormat="false" ht="15" hidden="false" customHeight="false" outlineLevel="0" collapsed="false">
      <c r="A21" s="226"/>
      <c r="B21" s="85" t="n">
        <v>42989</v>
      </c>
      <c r="C21" s="86" t="n">
        <v>88</v>
      </c>
      <c r="D21" s="214" t="n">
        <v>0.676</v>
      </c>
      <c r="E21" s="88" t="n">
        <v>97</v>
      </c>
      <c r="F21" s="88" t="n">
        <v>79</v>
      </c>
      <c r="G21" s="88" t="n">
        <v>21</v>
      </c>
      <c r="H21" s="88" t="n">
        <v>55</v>
      </c>
      <c r="I21" s="88" t="n">
        <v>22</v>
      </c>
      <c r="J21" s="88" t="n">
        <v>46</v>
      </c>
      <c r="K21" s="90" t="n">
        <v>0</v>
      </c>
      <c r="L21" s="90" t="n">
        <v>0</v>
      </c>
      <c r="M21" s="90" t="n">
        <v>0</v>
      </c>
      <c r="N21" s="90" t="n">
        <v>0</v>
      </c>
      <c r="O21" s="90" t="n">
        <v>0</v>
      </c>
      <c r="P21" s="90" t="n">
        <v>0</v>
      </c>
      <c r="Q21" s="157" t="n">
        <v>3517</v>
      </c>
      <c r="R21" s="91" t="n">
        <v>2926</v>
      </c>
      <c r="S21" s="91" t="n">
        <v>2926</v>
      </c>
      <c r="T21" s="158" t="n">
        <v>2635</v>
      </c>
      <c r="U21" s="92" t="n">
        <v>2728</v>
      </c>
      <c r="V21" s="88" t="n">
        <v>42</v>
      </c>
      <c r="W21" s="88" t="n">
        <v>105</v>
      </c>
      <c r="X21" s="88" t="n">
        <v>41</v>
      </c>
      <c r="Y21" s="88" t="n">
        <v>73</v>
      </c>
      <c r="Z21" s="88" t="n">
        <v>60</v>
      </c>
      <c r="AA21" s="88" t="n">
        <v>108</v>
      </c>
      <c r="AB21" s="93" t="n">
        <f aca="false">U21-T21+AX21</f>
        <v>93</v>
      </c>
      <c r="AC21" s="94" t="n">
        <f aca="false">T21-S21</f>
        <v>-291</v>
      </c>
      <c r="AD21" s="88" t="n">
        <v>129</v>
      </c>
      <c r="AE21" s="95" t="n">
        <f aca="false">IF(AD21&gt;0, U21/(AD21*24),"no data")</f>
        <v>0.881136950904393</v>
      </c>
      <c r="AF21" s="96" t="n">
        <f aca="false">IF(Q21&gt;0,Q21/24,"no data")</f>
        <v>146.541666666667</v>
      </c>
      <c r="AG21" s="95" t="n">
        <f aca="false">IF(T21&gt;0,(T21/Q21),"no data")</f>
        <v>0.749218083593972</v>
      </c>
      <c r="AH21" s="97" t="n">
        <f aca="false">(1440-((V21*W21)+(X21*Y21)+(Z21*AA21))/(V21+X21+Z21))/1440</f>
        <v>0.932580613830614</v>
      </c>
      <c r="AI21" s="98" t="n">
        <f aca="false">IF(T21&gt;0,(1440-((W21*V21+AR21*AS21)+(Y21*X21+AT21*AU21)+(Z21*AA21+AV21*AW21))/(V21+X21+Z21))/1440,"no data")</f>
        <v>0.811873543123543</v>
      </c>
      <c r="AJ21" s="117" t="n">
        <v>7.9</v>
      </c>
      <c r="AK21" s="121" t="n">
        <v>130.03</v>
      </c>
      <c r="AL21" s="101" t="n">
        <f aca="false">AJ21*AK21</f>
        <v>1027.237</v>
      </c>
      <c r="AM21" s="117" t="n">
        <v>23.381</v>
      </c>
      <c r="AN21" s="119" t="n">
        <v>941</v>
      </c>
      <c r="AO21" s="103" t="n">
        <f aca="false">AM21*AN21</f>
        <v>22001.521</v>
      </c>
      <c r="AP21" s="104" t="n">
        <f aca="false">IF(T21&gt;0,((((AJ21*AK21)+(AM21*AN21))/(T21*1000))*1000000),"no data")</f>
        <v>8739.56660341556</v>
      </c>
      <c r="AQ21" s="101" t="n">
        <f aca="false">R21/24</f>
        <v>121.916666666667</v>
      </c>
      <c r="AR21" s="88" t="n">
        <v>23</v>
      </c>
      <c r="AS21" s="106" t="n">
        <v>20</v>
      </c>
      <c r="AT21" s="106" t="n">
        <v>20</v>
      </c>
      <c r="AU21" s="88" t="n">
        <v>21</v>
      </c>
      <c r="AV21" s="106" t="n">
        <v>18</v>
      </c>
      <c r="AW21" s="88" t="n">
        <v>1332</v>
      </c>
      <c r="AX21" s="88" t="n">
        <v>0</v>
      </c>
      <c r="AZ21" s="107" t="n">
        <v>879</v>
      </c>
      <c r="BA21" s="107" t="n">
        <v>935</v>
      </c>
      <c r="BB21" s="107" t="n">
        <v>914</v>
      </c>
      <c r="BC21" s="107" t="n">
        <f aca="false">BA21-AZ21</f>
        <v>56</v>
      </c>
      <c r="BD21" s="107" t="n">
        <f aca="false">AP21</f>
        <v>8739.56660341556</v>
      </c>
      <c r="BE21" s="159" t="n">
        <f aca="false">BB21/24</f>
        <v>38.0833333333333</v>
      </c>
      <c r="BF21" s="109" t="n">
        <v>0</v>
      </c>
      <c r="BG21" s="110" t="n">
        <v>0</v>
      </c>
      <c r="BH21" s="111" t="n">
        <v>24</v>
      </c>
      <c r="BI21" s="112" t="n">
        <v>24.5</v>
      </c>
      <c r="BJ21" s="112" t="n">
        <v>21.9</v>
      </c>
      <c r="BK21" s="112" t="n">
        <v>21</v>
      </c>
      <c r="BL21" s="112" t="n">
        <v>990.67</v>
      </c>
      <c r="BM21" s="111" t="n">
        <v>50.07</v>
      </c>
      <c r="BN21" s="113" t="n">
        <v>0.9365</v>
      </c>
      <c r="BO21" s="108" t="n">
        <v>87.5</v>
      </c>
      <c r="BP21" s="108" t="n">
        <v>86.6</v>
      </c>
      <c r="BQ21" s="114"/>
      <c r="BR21" s="107" t="n">
        <v>13271</v>
      </c>
      <c r="BS21" s="107" t="n">
        <v>13008</v>
      </c>
      <c r="BT21" s="116" t="n">
        <f aca="false">BS21-BR21</f>
        <v>-263</v>
      </c>
      <c r="BU21" s="161" t="n">
        <f aca="false">BF21+BG21</f>
        <v>0</v>
      </c>
      <c r="BV21" s="108" t="n">
        <v>0</v>
      </c>
      <c r="BW21" s="108" t="n">
        <v>0</v>
      </c>
      <c r="BX21" s="108" t="n">
        <v>11.1</v>
      </c>
      <c r="BY21" s="108" t="n">
        <v>6.5</v>
      </c>
    </row>
    <row r="22" customFormat="false" ht="15" hidden="false" customHeight="false" outlineLevel="0" collapsed="false">
      <c r="A22" s="226"/>
      <c r="B22" s="85" t="n">
        <v>42990</v>
      </c>
      <c r="C22" s="86" t="n">
        <v>91.3</v>
      </c>
      <c r="D22" s="214" t="n">
        <v>0.639</v>
      </c>
      <c r="E22" s="88" t="n">
        <v>100</v>
      </c>
      <c r="F22" s="88" t="n">
        <v>82</v>
      </c>
      <c r="G22" s="88" t="n">
        <v>24</v>
      </c>
      <c r="H22" s="88" t="n">
        <v>0</v>
      </c>
      <c r="I22" s="88" t="n">
        <v>24</v>
      </c>
      <c r="J22" s="88" t="n">
        <v>0</v>
      </c>
      <c r="K22" s="90" t="n">
        <v>0</v>
      </c>
      <c r="L22" s="90" t="n">
        <v>0</v>
      </c>
      <c r="M22" s="90" t="n">
        <v>0</v>
      </c>
      <c r="N22" s="90" t="n">
        <v>0</v>
      </c>
      <c r="O22" s="90" t="n">
        <v>0</v>
      </c>
      <c r="P22" s="90" t="n">
        <v>0</v>
      </c>
      <c r="Q22" s="157" t="n">
        <v>3485</v>
      </c>
      <c r="R22" s="91" t="n">
        <v>2906</v>
      </c>
      <c r="S22" s="91" t="n">
        <v>2906</v>
      </c>
      <c r="T22" s="158" t="n">
        <v>2842</v>
      </c>
      <c r="U22" s="92" t="n">
        <v>2942</v>
      </c>
      <c r="V22" s="88" t="n">
        <v>40</v>
      </c>
      <c r="W22" s="88" t="n">
        <v>0</v>
      </c>
      <c r="X22" s="88" t="n">
        <v>41</v>
      </c>
      <c r="Y22" s="88" t="n">
        <v>0</v>
      </c>
      <c r="Z22" s="88" t="n">
        <v>60</v>
      </c>
      <c r="AA22" s="88" t="n">
        <v>0</v>
      </c>
      <c r="AB22" s="93" t="n">
        <f aca="false">U22-T22+AX22</f>
        <v>100</v>
      </c>
      <c r="AC22" s="94" t="n">
        <f aca="false">T22-S22</f>
        <v>-64</v>
      </c>
      <c r="AD22" s="88" t="n">
        <v>125</v>
      </c>
      <c r="AE22" s="95" t="n">
        <f aca="false">IF(AD22&gt;0, U22/(AD22*24),"no data")</f>
        <v>0.980666666666667</v>
      </c>
      <c r="AF22" s="96" t="n">
        <f aca="false">IF(Q22&gt;0,Q22/24,"no data")</f>
        <v>145.208333333333</v>
      </c>
      <c r="AG22" s="95" t="n">
        <f aca="false">IF(T22&gt;0,(T22/Q22),"no data")</f>
        <v>0.815494978479197</v>
      </c>
      <c r="AH22" s="97" t="n">
        <f aca="false">(1440-((V22*W22)+(X22*Y22)+(Z22*AA22))/(V22+X22+Z22))/1440</f>
        <v>1</v>
      </c>
      <c r="AI22" s="98" t="n">
        <f aca="false">IF(T22&gt;0,(1440-((W22*V22+AR22*AS22)+(Y22*X22+AT22*AU22)+(Z22*AA22+AV22*AW22))/(V22+X22+Z22))/1440,"no data")</f>
        <v>0.872340425531915</v>
      </c>
      <c r="AJ22" s="117" t="n">
        <v>7.844</v>
      </c>
      <c r="AK22" s="121" t="n">
        <v>126.87</v>
      </c>
      <c r="AL22" s="101" t="n">
        <f aca="false">AJ22*AK22</f>
        <v>995.16828</v>
      </c>
      <c r="AM22" s="117" t="n">
        <v>25.299</v>
      </c>
      <c r="AN22" s="119" t="n">
        <v>941</v>
      </c>
      <c r="AO22" s="103" t="n">
        <f aca="false">AM22*AN22</f>
        <v>23806.359</v>
      </c>
      <c r="AP22" s="104" t="n">
        <f aca="false">IF(T22&gt;0,((((AJ22*AK22)+(AM22*AN22))/(T22*1000))*1000000),"no data")</f>
        <v>8726.78651653765</v>
      </c>
      <c r="AQ22" s="101" t="n">
        <f aca="false">R22/24</f>
        <v>121.083333333333</v>
      </c>
      <c r="AR22" s="88" t="n">
        <v>0</v>
      </c>
      <c r="AS22" s="106" t="n">
        <v>0</v>
      </c>
      <c r="AT22" s="106" t="n">
        <v>0</v>
      </c>
      <c r="AU22" s="88" t="n">
        <v>0</v>
      </c>
      <c r="AV22" s="106" t="n">
        <v>18</v>
      </c>
      <c r="AW22" s="88" t="n">
        <v>1440</v>
      </c>
      <c r="AX22" s="88" t="n">
        <v>0</v>
      </c>
      <c r="AZ22" s="107" t="n">
        <v>958</v>
      </c>
      <c r="BA22" s="107" t="n">
        <v>984</v>
      </c>
      <c r="BB22" s="107" t="n">
        <v>1000</v>
      </c>
      <c r="BC22" s="107" t="n">
        <f aca="false">BA22-AZ22</f>
        <v>26</v>
      </c>
      <c r="BD22" s="107" t="n">
        <f aca="false">AP22</f>
        <v>8726.78651653765</v>
      </c>
      <c r="BE22" s="159" t="n">
        <f aca="false">BB22/24</f>
        <v>41.6666666666667</v>
      </c>
      <c r="BF22" s="109" t="n">
        <v>0</v>
      </c>
      <c r="BG22" s="110" t="n">
        <v>0</v>
      </c>
      <c r="BH22" s="111" t="n">
        <v>24</v>
      </c>
      <c r="BI22" s="112" t="n">
        <v>26.4</v>
      </c>
      <c r="BJ22" s="112" t="n">
        <v>22.9</v>
      </c>
      <c r="BK22" s="112" t="n">
        <v>22.2</v>
      </c>
      <c r="BL22" s="163" t="n">
        <v>990.2</v>
      </c>
      <c r="BM22" s="111" t="n">
        <v>50.17</v>
      </c>
      <c r="BN22" s="113" t="n">
        <v>0.9378</v>
      </c>
      <c r="BO22" s="108" t="n">
        <v>90.9</v>
      </c>
      <c r="BP22" s="108" t="n">
        <v>86.5</v>
      </c>
      <c r="BQ22" s="114"/>
      <c r="BR22" s="107" t="n">
        <v>12975</v>
      </c>
      <c r="BS22" s="107" t="n">
        <v>12901</v>
      </c>
      <c r="BT22" s="116" t="n">
        <f aca="false">BS22-BR22</f>
        <v>-74</v>
      </c>
      <c r="BU22" s="161" t="n">
        <f aca="false">BF22+BG22</f>
        <v>0</v>
      </c>
      <c r="BV22" s="108" t="n">
        <v>0</v>
      </c>
      <c r="BW22" s="108" t="n">
        <v>0</v>
      </c>
      <c r="BX22" s="108" t="n">
        <v>15.28</v>
      </c>
      <c r="BY22" s="108" t="n">
        <v>2.55</v>
      </c>
    </row>
    <row r="23" customFormat="false" ht="15" hidden="false" customHeight="false" outlineLevel="0" collapsed="false">
      <c r="A23" s="226"/>
      <c r="B23" s="85" t="n">
        <v>42991</v>
      </c>
      <c r="C23" s="86" t="n">
        <v>90.5</v>
      </c>
      <c r="D23" s="214" t="n">
        <v>0.611</v>
      </c>
      <c r="E23" s="88" t="n">
        <v>104</v>
      </c>
      <c r="F23" s="88" t="n">
        <v>81</v>
      </c>
      <c r="G23" s="88" t="n">
        <v>18</v>
      </c>
      <c r="H23" s="88" t="n">
        <v>55</v>
      </c>
      <c r="I23" s="88" t="n">
        <v>24</v>
      </c>
      <c r="J23" s="88" t="n">
        <v>0</v>
      </c>
      <c r="K23" s="90" t="n">
        <v>0</v>
      </c>
      <c r="L23" s="90" t="n">
        <v>0</v>
      </c>
      <c r="M23" s="90" t="n">
        <v>0</v>
      </c>
      <c r="N23" s="90" t="n">
        <v>0</v>
      </c>
      <c r="O23" s="90" t="n">
        <v>0</v>
      </c>
      <c r="P23" s="90" t="n">
        <v>0</v>
      </c>
      <c r="Q23" s="164" t="n">
        <v>3495</v>
      </c>
      <c r="R23" s="91" t="n">
        <v>2654</v>
      </c>
      <c r="S23" s="91" t="n">
        <v>2654</v>
      </c>
      <c r="T23" s="158" t="n">
        <v>2593</v>
      </c>
      <c r="U23" s="92" t="n">
        <v>2692</v>
      </c>
      <c r="V23" s="88" t="n">
        <v>40</v>
      </c>
      <c r="W23" s="88" t="n">
        <v>274</v>
      </c>
      <c r="X23" s="88" t="n">
        <v>41</v>
      </c>
      <c r="Y23" s="88" t="n">
        <v>0</v>
      </c>
      <c r="Z23" s="88" t="n">
        <v>60</v>
      </c>
      <c r="AA23" s="88" t="n">
        <v>0</v>
      </c>
      <c r="AB23" s="93" t="n">
        <f aca="false">U23-T23+AX23</f>
        <v>99</v>
      </c>
      <c r="AC23" s="94" t="n">
        <f aca="false">T23-S23</f>
        <v>-61</v>
      </c>
      <c r="AD23" s="88" t="n">
        <v>130</v>
      </c>
      <c r="AE23" s="95" t="n">
        <f aca="false">IF(AD23&gt;0, U23/(AD23*24),"no data")</f>
        <v>0.862820512820513</v>
      </c>
      <c r="AF23" s="96" t="n">
        <f aca="false">IF(Q23&gt;0,Q23/24,"no data")</f>
        <v>145.625</v>
      </c>
      <c r="AG23" s="95" t="n">
        <f aca="false">IF(T23&gt;0,(T23/Q23),"no data")</f>
        <v>0.741917024320458</v>
      </c>
      <c r="AH23" s="97" t="n">
        <f aca="false">(1440-((V23*W23)+(X23*Y23)+(Z23*AA23))/(V23+X23+Z23))/1440</f>
        <v>0.94602048857368</v>
      </c>
      <c r="AI23" s="98" t="n">
        <f aca="false">IF(T23&gt;0,(1440-((W23*V23+AR23*AS23)+(Y23*X23+AT23*AU23)+(Z23*AA23+AV23*AW23))/(V23+X23+Z23))/1440,"no data")</f>
        <v>0.787243892828999</v>
      </c>
      <c r="AJ23" s="117" t="n">
        <v>7.852</v>
      </c>
      <c r="AK23" s="121" t="n">
        <v>127.33</v>
      </c>
      <c r="AL23" s="249" t="n">
        <f aca="false">AJ23*AK23</f>
        <v>999.79516</v>
      </c>
      <c r="AM23" s="117" t="n">
        <v>22.971</v>
      </c>
      <c r="AN23" s="119" t="n">
        <v>942</v>
      </c>
      <c r="AO23" s="103" t="n">
        <f aca="false">AM23*AN23</f>
        <v>21638.682</v>
      </c>
      <c r="AP23" s="104" t="n">
        <f aca="false">IF(T23&gt;0,((((AJ23*AK23)+(AM23*AN23))/(T23*1000))*1000000),"no data")</f>
        <v>8730.6120940995</v>
      </c>
      <c r="AQ23" s="101" t="n">
        <f aca="false">R23/24</f>
        <v>110.583333333333</v>
      </c>
      <c r="AR23" s="88" t="n">
        <v>18</v>
      </c>
      <c r="AS23" s="106" t="n">
        <v>31</v>
      </c>
      <c r="AT23" s="106" t="n">
        <v>0</v>
      </c>
      <c r="AU23" s="88" t="n">
        <v>0</v>
      </c>
      <c r="AV23" s="106" t="n">
        <v>22</v>
      </c>
      <c r="AW23" s="88" t="n">
        <v>1440</v>
      </c>
      <c r="AX23" s="88" t="n">
        <v>0</v>
      </c>
      <c r="AZ23" s="107" t="n">
        <v>801</v>
      </c>
      <c r="BA23" s="107" t="n">
        <v>992</v>
      </c>
      <c r="BB23" s="107" t="n">
        <v>899</v>
      </c>
      <c r="BC23" s="107" t="n">
        <f aca="false">BA23-AZ23</f>
        <v>191</v>
      </c>
      <c r="BD23" s="107" t="n">
        <f aca="false">AP23</f>
        <v>8730.6120940995</v>
      </c>
      <c r="BE23" s="159" t="n">
        <f aca="false">BB23/24</f>
        <v>37.4583333333333</v>
      </c>
      <c r="BF23" s="109" t="n">
        <v>0</v>
      </c>
      <c r="BG23" s="110" t="n">
        <v>0</v>
      </c>
      <c r="BH23" s="111" t="n">
        <v>24.4</v>
      </c>
      <c r="BI23" s="112" t="n">
        <v>22</v>
      </c>
      <c r="BJ23" s="112" t="n">
        <v>23</v>
      </c>
      <c r="BK23" s="112" t="n">
        <v>22.1</v>
      </c>
      <c r="BL23" s="112" t="n">
        <v>989.9</v>
      </c>
      <c r="BM23" s="111" t="n">
        <v>50.18</v>
      </c>
      <c r="BN23" s="113" t="n">
        <v>0.9376</v>
      </c>
      <c r="BO23" s="108" t="n">
        <v>95.1</v>
      </c>
      <c r="BP23" s="108" t="n">
        <v>86.3</v>
      </c>
      <c r="BQ23" s="114"/>
      <c r="BR23" s="107" t="n">
        <v>12785</v>
      </c>
      <c r="BS23" s="107" t="n">
        <v>12843</v>
      </c>
      <c r="BT23" s="116" t="n">
        <f aca="false">BS23-BR23</f>
        <v>58</v>
      </c>
      <c r="BU23" s="161" t="n">
        <f aca="false">BF23+BG23</f>
        <v>0</v>
      </c>
      <c r="BV23" s="108" t="n">
        <v>0</v>
      </c>
      <c r="BW23" s="108" t="n">
        <v>0</v>
      </c>
      <c r="BX23" s="108" t="n">
        <v>17.82</v>
      </c>
      <c r="BY23" s="108" t="n">
        <v>4</v>
      </c>
    </row>
    <row r="24" customFormat="false" ht="15" hidden="false" customHeight="false" outlineLevel="0" collapsed="false">
      <c r="A24" s="226"/>
      <c r="B24" s="85" t="n">
        <v>42992</v>
      </c>
      <c r="C24" s="86" t="n">
        <v>87.5</v>
      </c>
      <c r="D24" s="214" t="n">
        <v>0.568</v>
      </c>
      <c r="E24" s="89" t="n">
        <v>97</v>
      </c>
      <c r="F24" s="89" t="n">
        <v>77</v>
      </c>
      <c r="G24" s="89" t="n">
        <v>24</v>
      </c>
      <c r="H24" s="89" t="n">
        <v>0</v>
      </c>
      <c r="I24" s="89" t="n">
        <v>24</v>
      </c>
      <c r="J24" s="89" t="n">
        <v>0</v>
      </c>
      <c r="K24" s="89" t="n">
        <v>0</v>
      </c>
      <c r="L24" s="89" t="n">
        <v>0</v>
      </c>
      <c r="M24" s="89" t="n">
        <v>0</v>
      </c>
      <c r="N24" s="89" t="n">
        <v>0</v>
      </c>
      <c r="O24" s="89" t="n">
        <v>0</v>
      </c>
      <c r="P24" s="89" t="n">
        <v>0</v>
      </c>
      <c r="Q24" s="164" t="n">
        <v>3521</v>
      </c>
      <c r="R24" s="91" t="n">
        <v>3019</v>
      </c>
      <c r="S24" s="94" t="n">
        <v>3019</v>
      </c>
      <c r="T24" s="165" t="n">
        <v>2951</v>
      </c>
      <c r="U24" s="165" t="n">
        <v>3049</v>
      </c>
      <c r="V24" s="89" t="n">
        <v>42</v>
      </c>
      <c r="W24" s="89" t="n">
        <v>0</v>
      </c>
      <c r="X24" s="89" t="n">
        <v>42</v>
      </c>
      <c r="Y24" s="89" t="n">
        <v>0</v>
      </c>
      <c r="Z24" s="89" t="n">
        <v>60</v>
      </c>
      <c r="AA24" s="89" t="n">
        <v>0</v>
      </c>
      <c r="AB24" s="93" t="n">
        <f aca="false">U24-T24+AX24</f>
        <v>98</v>
      </c>
      <c r="AC24" s="94" t="n">
        <f aca="false">T24-S24</f>
        <v>-68</v>
      </c>
      <c r="AD24" s="89" t="n">
        <v>130</v>
      </c>
      <c r="AE24" s="95" t="n">
        <f aca="false">IF(AD24&gt;0, U24/(AD24*24),"no data")</f>
        <v>0.97724358974359</v>
      </c>
      <c r="AF24" s="96" t="n">
        <f aca="false">IF(Q24&gt;0,Q24/24,"no data")</f>
        <v>146.708333333333</v>
      </c>
      <c r="AG24" s="95" t="n">
        <f aca="false">IF(T24&gt;0,(T24/Q24),"no data")</f>
        <v>0.838114172110196</v>
      </c>
      <c r="AH24" s="97" t="n">
        <f aca="false">(1440-((V24*W24)+(X24*Y24)+(Z24*AA24))/(V24+X24+Z24))/1440</f>
        <v>1</v>
      </c>
      <c r="AI24" s="98" t="n">
        <f aca="false">IF(T24&gt;0,(1440-((W24*V24+AR24*AS24)+(Y24*X24+AT24*AU24)+(Z24*AA24+AV24*AW24))/(V24+X24+Z24))/1440,"no data")</f>
        <v>0.875</v>
      </c>
      <c r="AJ24" s="117" t="n">
        <v>7.858</v>
      </c>
      <c r="AK24" s="121" t="n">
        <v>127.74</v>
      </c>
      <c r="AL24" s="101" t="n">
        <f aca="false">AJ24*AK24</f>
        <v>1003.78092</v>
      </c>
      <c r="AM24" s="117" t="n">
        <v>25.944</v>
      </c>
      <c r="AN24" s="119" t="n">
        <v>943</v>
      </c>
      <c r="AO24" s="103" t="n">
        <f aca="false">AM24*AN24</f>
        <v>24465.192</v>
      </c>
      <c r="AP24" s="104" t="n">
        <f aca="false">IF(T24&gt;0,((((AJ24*AK24)+(AM24*AN24))/(T24*1000))*1000000),"no data")</f>
        <v>8630.6245069468</v>
      </c>
      <c r="AQ24" s="168" t="n">
        <f aca="false">R24/24</f>
        <v>125.791666666667</v>
      </c>
      <c r="AR24" s="89" t="n">
        <v>0</v>
      </c>
      <c r="AS24" s="89" t="n">
        <v>0</v>
      </c>
      <c r="AT24" s="89" t="n">
        <v>0</v>
      </c>
      <c r="AU24" s="89" t="n">
        <v>0</v>
      </c>
      <c r="AV24" s="89" t="n">
        <v>18</v>
      </c>
      <c r="AW24" s="89" t="n">
        <v>1440</v>
      </c>
      <c r="AX24" s="89" t="n">
        <v>0</v>
      </c>
      <c r="AZ24" s="89" t="n">
        <v>1024</v>
      </c>
      <c r="BA24" s="89" t="n">
        <v>1005</v>
      </c>
      <c r="BB24" s="89" t="n">
        <v>1020</v>
      </c>
      <c r="BC24" s="107" t="n">
        <f aca="false">BA24-AZ24</f>
        <v>-19</v>
      </c>
      <c r="BD24" s="107" t="n">
        <f aca="false">AP24</f>
        <v>8630.6245069468</v>
      </c>
      <c r="BE24" s="159" t="n">
        <f aca="false">BB24/24</f>
        <v>42.5</v>
      </c>
      <c r="BF24" s="166" t="n">
        <v>0</v>
      </c>
      <c r="BG24" s="166" t="n">
        <v>0</v>
      </c>
      <c r="BH24" s="167" t="n">
        <v>24</v>
      </c>
      <c r="BI24" s="167" t="n">
        <v>27.59</v>
      </c>
      <c r="BJ24" s="167" t="n">
        <v>23.11</v>
      </c>
      <c r="BK24" s="167" t="n">
        <v>22.16</v>
      </c>
      <c r="BL24" s="168" t="n">
        <v>990.25</v>
      </c>
      <c r="BM24" s="168" t="n">
        <v>50.17</v>
      </c>
      <c r="BN24" s="169" t="n">
        <v>0.9376</v>
      </c>
      <c r="BO24" s="108" t="n">
        <v>95.83</v>
      </c>
      <c r="BP24" s="108" t="n">
        <v>86.32</v>
      </c>
      <c r="BQ24" s="114"/>
      <c r="BR24" s="115" t="n">
        <v>12624</v>
      </c>
      <c r="BS24" s="115" t="n">
        <v>12740</v>
      </c>
      <c r="BT24" s="116" t="n">
        <f aca="false">BS24-BR24</f>
        <v>116</v>
      </c>
      <c r="BU24" s="161" t="n">
        <f aca="false">BF24+BG24</f>
        <v>0</v>
      </c>
      <c r="BV24" s="168" t="n">
        <v>0</v>
      </c>
      <c r="BW24" s="168" t="n">
        <v>0</v>
      </c>
      <c r="BX24" s="254" t="n">
        <v>24</v>
      </c>
      <c r="BY24" s="254" t="n">
        <v>7</v>
      </c>
    </row>
    <row r="25" customFormat="false" ht="15" hidden="false" customHeight="false" outlineLevel="0" collapsed="false">
      <c r="A25" s="226"/>
      <c r="B25" s="85" t="n">
        <v>42993</v>
      </c>
      <c r="C25" s="86" t="n">
        <v>88.2</v>
      </c>
      <c r="D25" s="214" t="n">
        <v>0.62</v>
      </c>
      <c r="E25" s="170" t="n">
        <v>99</v>
      </c>
      <c r="F25" s="170" t="n">
        <v>80</v>
      </c>
      <c r="G25" s="88" t="n">
        <v>24</v>
      </c>
      <c r="H25" s="88" t="n">
        <v>0</v>
      </c>
      <c r="I25" s="88" t="n">
        <v>24</v>
      </c>
      <c r="J25" s="88" t="n">
        <v>0</v>
      </c>
      <c r="K25" s="90" t="n">
        <v>0</v>
      </c>
      <c r="L25" s="90" t="n">
        <v>0</v>
      </c>
      <c r="M25" s="90" t="n">
        <v>0</v>
      </c>
      <c r="N25" s="90" t="n">
        <v>0</v>
      </c>
      <c r="O25" s="90" t="n">
        <v>0</v>
      </c>
      <c r="P25" s="90" t="n">
        <v>0</v>
      </c>
      <c r="Q25" s="164" t="n">
        <v>3514</v>
      </c>
      <c r="R25" s="91" t="n">
        <v>3002</v>
      </c>
      <c r="S25" s="171" t="n">
        <v>3002</v>
      </c>
      <c r="T25" s="92" t="n">
        <v>2929</v>
      </c>
      <c r="U25" s="92" t="n">
        <v>3028</v>
      </c>
      <c r="V25" s="88" t="n">
        <v>42</v>
      </c>
      <c r="W25" s="88" t="n">
        <v>0</v>
      </c>
      <c r="X25" s="88" t="n">
        <v>41</v>
      </c>
      <c r="Y25" s="88" t="n">
        <v>0</v>
      </c>
      <c r="Z25" s="88" t="n">
        <v>60</v>
      </c>
      <c r="AA25" s="88" t="n">
        <v>0</v>
      </c>
      <c r="AB25" s="93" t="n">
        <f aca="false">U25-T25+AX25</f>
        <v>99</v>
      </c>
      <c r="AC25" s="94" t="n">
        <f aca="false">T25-S25</f>
        <v>-73</v>
      </c>
      <c r="AD25" s="89" t="n">
        <v>128</v>
      </c>
      <c r="AE25" s="95" t="n">
        <f aca="false">IF(AD25&gt;0, U25/(AD25*24),"no data")</f>
        <v>0.985677083333333</v>
      </c>
      <c r="AF25" s="96" t="n">
        <f aca="false">IF(Q25&gt;0,Q25/24,"no data")</f>
        <v>146.416666666667</v>
      </c>
      <c r="AG25" s="95" t="n">
        <f aca="false">IF(T25&gt;0,(T25/Q25),"no data")</f>
        <v>0.833523050654525</v>
      </c>
      <c r="AH25" s="97" t="n">
        <f aca="false">(1440-((V25*W25)+(X25*Y25)+(Z25*AA25))/(V25+X25+Z25))/1440</f>
        <v>1</v>
      </c>
      <c r="AI25" s="98" t="n">
        <f aca="false">IF(T25&gt;0,(1440-((W25*V25+AR25*AS25)+(Y25*X25+AT25*AU25)+(Z25*AA25+AV25*AW25))/(V25+X25+Z25))/1440,"no data")</f>
        <v>0.874125874125874</v>
      </c>
      <c r="AJ25" s="117" t="n">
        <v>7.866</v>
      </c>
      <c r="AK25" s="121" t="n">
        <v>127.31</v>
      </c>
      <c r="AL25" s="101" t="n">
        <f aca="false">AJ25*AK25</f>
        <v>1001.42046</v>
      </c>
      <c r="AM25" s="117" t="n">
        <v>25.831</v>
      </c>
      <c r="AN25" s="119" t="n">
        <v>943</v>
      </c>
      <c r="AO25" s="103" t="n">
        <f aca="false">AM25*AN25</f>
        <v>24358.633</v>
      </c>
      <c r="AP25" s="104" t="n">
        <f aca="false">IF(T25&gt;0,((((AJ25*AK25)+(AM25*AN25))/(T25*1000))*1000000),"no data")</f>
        <v>8658.26338682144</v>
      </c>
      <c r="AQ25" s="101" t="n">
        <f aca="false">R25/24</f>
        <v>125.083333333333</v>
      </c>
      <c r="AR25" s="88" t="n">
        <v>0</v>
      </c>
      <c r="AS25" s="106" t="n">
        <v>0</v>
      </c>
      <c r="AT25" s="106" t="n">
        <v>0</v>
      </c>
      <c r="AU25" s="88" t="n">
        <v>0</v>
      </c>
      <c r="AV25" s="106" t="n">
        <v>18</v>
      </c>
      <c r="AW25" s="88" t="n">
        <v>1440</v>
      </c>
      <c r="AX25" s="88" t="n">
        <v>0</v>
      </c>
      <c r="AZ25" s="107" t="n">
        <v>1014</v>
      </c>
      <c r="BA25" s="107" t="n">
        <v>998</v>
      </c>
      <c r="BB25" s="107" t="n">
        <v>1016</v>
      </c>
      <c r="BC25" s="107" t="n">
        <f aca="false">BA25-AZ25</f>
        <v>-16</v>
      </c>
      <c r="BD25" s="107" t="n">
        <f aca="false">AP25</f>
        <v>8658.26338682144</v>
      </c>
      <c r="BE25" s="159" t="n">
        <f aca="false">BB25/24</f>
        <v>42.3333333333333</v>
      </c>
      <c r="BF25" s="109" t="n">
        <v>0</v>
      </c>
      <c r="BG25" s="110" t="n">
        <v>0</v>
      </c>
      <c r="BH25" s="111" t="n">
        <v>24</v>
      </c>
      <c r="BI25" s="112" t="n">
        <v>27.5</v>
      </c>
      <c r="BJ25" s="112" t="n">
        <v>23.04</v>
      </c>
      <c r="BK25" s="112" t="n">
        <v>22.21</v>
      </c>
      <c r="BL25" s="112" t="n">
        <v>989.63</v>
      </c>
      <c r="BM25" s="111" t="n">
        <v>50.18</v>
      </c>
      <c r="BN25" s="113" t="n">
        <v>0.9376</v>
      </c>
      <c r="BO25" s="108" t="n">
        <v>96.29</v>
      </c>
      <c r="BP25" s="108" t="n">
        <v>86.41</v>
      </c>
      <c r="BQ25" s="114"/>
      <c r="BR25" s="115" t="n">
        <v>12729</v>
      </c>
      <c r="BS25" s="115" t="n">
        <v>12800</v>
      </c>
      <c r="BT25" s="116" t="n">
        <f aca="false">BS25-BR25</f>
        <v>71</v>
      </c>
      <c r="BU25" s="161" t="n">
        <f aca="false">BF25+BG25</f>
        <v>0</v>
      </c>
      <c r="BV25" s="108" t="n">
        <v>0</v>
      </c>
      <c r="BW25" s="108" t="n">
        <v>0</v>
      </c>
      <c r="BX25" s="108" t="n">
        <v>24</v>
      </c>
      <c r="BY25" s="108" t="n">
        <v>6.56</v>
      </c>
    </row>
    <row r="26" customFormat="false" ht="15" hidden="false" customHeight="false" outlineLevel="0" collapsed="false">
      <c r="A26" s="226"/>
      <c r="B26" s="85" t="n">
        <v>42994</v>
      </c>
      <c r="C26" s="86" t="n">
        <v>89.7</v>
      </c>
      <c r="D26" s="214" t="n">
        <v>0.608</v>
      </c>
      <c r="E26" s="89" t="n">
        <v>98</v>
      </c>
      <c r="F26" s="89" t="n">
        <v>78</v>
      </c>
      <c r="G26" s="88" t="n">
        <v>24</v>
      </c>
      <c r="H26" s="88" t="n">
        <v>0</v>
      </c>
      <c r="I26" s="88" t="n">
        <v>24</v>
      </c>
      <c r="J26" s="88" t="n">
        <v>0</v>
      </c>
      <c r="K26" s="90" t="n">
        <v>0</v>
      </c>
      <c r="L26" s="90" t="n">
        <v>0</v>
      </c>
      <c r="M26" s="90" t="n">
        <v>0</v>
      </c>
      <c r="N26" s="90" t="n">
        <v>0</v>
      </c>
      <c r="O26" s="90" t="n">
        <v>0</v>
      </c>
      <c r="P26" s="90" t="n">
        <v>0</v>
      </c>
      <c r="Q26" s="164" t="n">
        <v>3500</v>
      </c>
      <c r="R26" s="91" t="n">
        <v>2983</v>
      </c>
      <c r="S26" s="91" t="n">
        <v>2983</v>
      </c>
      <c r="T26" s="92" t="n">
        <v>2917</v>
      </c>
      <c r="U26" s="92" t="n">
        <v>3017</v>
      </c>
      <c r="V26" s="88" t="n">
        <v>42</v>
      </c>
      <c r="W26" s="89" t="n">
        <v>0</v>
      </c>
      <c r="X26" s="89" t="n">
        <v>41</v>
      </c>
      <c r="Y26" s="89" t="n">
        <v>0</v>
      </c>
      <c r="Z26" s="89" t="n">
        <v>60</v>
      </c>
      <c r="AA26" s="89" t="n">
        <v>0</v>
      </c>
      <c r="AB26" s="93" t="n">
        <f aca="false">U26-T26+AX26</f>
        <v>100</v>
      </c>
      <c r="AC26" s="94" t="n">
        <f aca="false">T26-S26</f>
        <v>-66</v>
      </c>
      <c r="AD26" s="89" t="n">
        <v>128</v>
      </c>
      <c r="AE26" s="95" t="n">
        <f aca="false">IF(AD26&gt;0, U26/(AD26*24),"no data")</f>
        <v>0.982096354166667</v>
      </c>
      <c r="AF26" s="96" t="n">
        <f aca="false">IF(Q26&gt;0,Q26/24,"no data")</f>
        <v>145.833333333333</v>
      </c>
      <c r="AG26" s="95" t="n">
        <f aca="false">IF(T26&gt;0,(T26/Q26),"no data")</f>
        <v>0.833428571428571</v>
      </c>
      <c r="AH26" s="97" t="n">
        <f aca="false">(1440-((V26*W26)+(X26*Y26)+(Z26*AA26))/(V26+X26+Z26))/1440</f>
        <v>1</v>
      </c>
      <c r="AI26" s="98" t="n">
        <f aca="false">IF(T26&gt;0,(1440-((W26*V26+AR26*AS26)+(Y26*X26+AT26*AU26)+(Z26*AA26+AV26*AW26))/(V26+X26+Z26))/1440,"no data")</f>
        <v>0.874125874125874</v>
      </c>
      <c r="AJ26" s="117" t="n">
        <v>7.835</v>
      </c>
      <c r="AK26" s="121" t="n">
        <v>126.36</v>
      </c>
      <c r="AL26" s="101" t="n">
        <f aca="false">AJ26*AK26</f>
        <v>990.0306</v>
      </c>
      <c r="AM26" s="117" t="n">
        <v>25.761</v>
      </c>
      <c r="AN26" s="119" t="n">
        <v>944</v>
      </c>
      <c r="AO26" s="103" t="n">
        <f aca="false">AM26*AN26</f>
        <v>24318.384</v>
      </c>
      <c r="AP26" s="104" t="n">
        <f aca="false">IF(T26&gt;0,((((AJ26*AK26)+(AM26*AN26))/(T26*1000))*1000000),"no data")</f>
        <v>8676.17915666781</v>
      </c>
      <c r="AQ26" s="101" t="n">
        <f aca="false">R26/24</f>
        <v>124.291666666667</v>
      </c>
      <c r="AR26" s="88" t="n">
        <v>0</v>
      </c>
      <c r="AS26" s="106" t="n">
        <v>0</v>
      </c>
      <c r="AT26" s="106" t="n">
        <v>0</v>
      </c>
      <c r="AU26" s="88" t="n">
        <v>0</v>
      </c>
      <c r="AV26" s="106" t="n">
        <v>18</v>
      </c>
      <c r="AW26" s="88" t="n">
        <v>1440</v>
      </c>
      <c r="AX26" s="88" t="n">
        <v>0</v>
      </c>
      <c r="AZ26" s="107" t="n">
        <v>1012</v>
      </c>
      <c r="BA26" s="107" t="n">
        <v>993</v>
      </c>
      <c r="BB26" s="107" t="n">
        <v>1012</v>
      </c>
      <c r="BC26" s="107" t="n">
        <f aca="false">BA26-AZ26</f>
        <v>-19</v>
      </c>
      <c r="BD26" s="107" t="n">
        <f aca="false">AP26</f>
        <v>8676.17915666781</v>
      </c>
      <c r="BE26" s="159" t="n">
        <f aca="false">BB26/24</f>
        <v>42.1666666666667</v>
      </c>
      <c r="BF26" s="109" t="n">
        <v>0</v>
      </c>
      <c r="BG26" s="110" t="n">
        <v>0</v>
      </c>
      <c r="BH26" s="111" t="n">
        <v>24</v>
      </c>
      <c r="BI26" s="112" t="n">
        <v>27.42</v>
      </c>
      <c r="BJ26" s="112" t="n">
        <v>23</v>
      </c>
      <c r="BK26" s="112" t="n">
        <v>22.13</v>
      </c>
      <c r="BL26" s="112" t="n">
        <v>988.96</v>
      </c>
      <c r="BM26" s="111" t="n">
        <v>50.18</v>
      </c>
      <c r="BN26" s="113" t="n">
        <v>0.9385</v>
      </c>
      <c r="BO26" s="108" t="n">
        <v>96.36</v>
      </c>
      <c r="BP26" s="108" t="n">
        <v>86.39</v>
      </c>
      <c r="BQ26" s="114"/>
      <c r="BR26" s="115" t="n">
        <v>12753</v>
      </c>
      <c r="BS26" s="115" t="n">
        <v>12836</v>
      </c>
      <c r="BT26" s="116" t="n">
        <f aca="false">BS26-BR26</f>
        <v>83</v>
      </c>
      <c r="BU26" s="161" t="n">
        <f aca="false">BF26+BG26</f>
        <v>0</v>
      </c>
      <c r="BV26" s="108" t="n">
        <v>0</v>
      </c>
      <c r="BW26" s="108" t="n">
        <v>0</v>
      </c>
      <c r="BX26" s="108" t="n">
        <v>24</v>
      </c>
      <c r="BY26" s="108" t="n">
        <v>6.38</v>
      </c>
    </row>
    <row r="27" customFormat="false" ht="12.75" hidden="false" customHeight="true" outlineLevel="0" collapsed="false">
      <c r="A27" s="252" t="s">
        <v>124</v>
      </c>
      <c r="B27" s="85" t="n">
        <v>42995</v>
      </c>
      <c r="C27" s="125" t="n">
        <v>90.49</v>
      </c>
      <c r="D27" s="126" t="n">
        <v>0.6223</v>
      </c>
      <c r="E27" s="128" t="n">
        <v>101</v>
      </c>
      <c r="F27" s="128" t="n">
        <v>81</v>
      </c>
      <c r="G27" s="128" t="n">
        <v>24</v>
      </c>
      <c r="H27" s="128" t="n">
        <v>0</v>
      </c>
      <c r="I27" s="128" t="n">
        <v>24</v>
      </c>
      <c r="J27" s="128" t="n">
        <v>0</v>
      </c>
      <c r="K27" s="172" t="n">
        <v>0</v>
      </c>
      <c r="L27" s="172" t="n">
        <v>0</v>
      </c>
      <c r="M27" s="172" t="n">
        <v>0</v>
      </c>
      <c r="N27" s="172" t="n">
        <v>0</v>
      </c>
      <c r="O27" s="172" t="n">
        <v>0</v>
      </c>
      <c r="P27" s="172" t="n">
        <v>0</v>
      </c>
      <c r="Q27" s="173" t="n">
        <v>3492</v>
      </c>
      <c r="R27" s="131" t="n">
        <v>2971</v>
      </c>
      <c r="S27" s="131" t="n">
        <v>2971</v>
      </c>
      <c r="T27" s="132" t="n">
        <v>2903</v>
      </c>
      <c r="U27" s="132" t="n">
        <v>3001</v>
      </c>
      <c r="V27" s="128" t="n">
        <v>42</v>
      </c>
      <c r="W27" s="128" t="n">
        <v>0</v>
      </c>
      <c r="X27" s="128" t="n">
        <v>41</v>
      </c>
      <c r="Y27" s="128" t="n">
        <v>0</v>
      </c>
      <c r="Z27" s="128" t="n">
        <v>60</v>
      </c>
      <c r="AA27" s="128" t="n">
        <v>0</v>
      </c>
      <c r="AB27" s="133" t="n">
        <f aca="false">U27-T27+AX27</f>
        <v>98</v>
      </c>
      <c r="AC27" s="134" t="n">
        <f aca="false">T27-S27</f>
        <v>-68</v>
      </c>
      <c r="AD27" s="128" t="n">
        <v>127</v>
      </c>
      <c r="AE27" s="135" t="n">
        <f aca="false">IF(AD27&gt;0, U27/(AD27*24),"no data")</f>
        <v>0.984580052493438</v>
      </c>
      <c r="AF27" s="136" t="n">
        <f aca="false">IF(Q27&gt;0,Q27/24,"no data")</f>
        <v>145.5</v>
      </c>
      <c r="AG27" s="135" t="n">
        <f aca="false">IF(T27&gt;0,(T27/Q27),"no data")</f>
        <v>0.831328751431844</v>
      </c>
      <c r="AH27" s="137" t="n">
        <f aca="false">(1440-((V27*W27)+(X27*Y27)+(Z27*AA27))/(V27+X27+Z27))/1440</f>
        <v>1</v>
      </c>
      <c r="AI27" s="138" t="n">
        <f aca="false">IF(T27&gt;0,(1440-((W27*V27+AR27*AS27)+(Y27*X27+AT27*AU27)+(Z27*AA27+AV27*AW27))/(V27+X27+Z27))/1440,"no data")</f>
        <v>0.874125874125874</v>
      </c>
      <c r="AJ27" s="117" t="n">
        <v>7.886</v>
      </c>
      <c r="AK27" s="121" t="n">
        <v>125.88</v>
      </c>
      <c r="AL27" s="154" t="n">
        <f aca="false">AJ27*AK27</f>
        <v>992.68968</v>
      </c>
      <c r="AM27" s="117" t="n">
        <v>25.611</v>
      </c>
      <c r="AN27" s="119" t="n">
        <v>944</v>
      </c>
      <c r="AO27" s="140" t="n">
        <f aca="false">AM27*AN27</f>
        <v>24176.784</v>
      </c>
      <c r="AP27" s="141" t="n">
        <f aca="false">IF(T27&gt;0,((((AJ27*AK27)+(AM27*AN27))/(T27*1000))*1000000),"no data")</f>
        <v>8670.15972442301</v>
      </c>
      <c r="AQ27" s="154" t="n">
        <f aca="false">R27/24</f>
        <v>123.791666666667</v>
      </c>
      <c r="AR27" s="127" t="n">
        <v>0</v>
      </c>
      <c r="AS27" s="144" t="n">
        <v>0</v>
      </c>
      <c r="AT27" s="144" t="n">
        <v>0</v>
      </c>
      <c r="AU27" s="127" t="n">
        <v>0</v>
      </c>
      <c r="AV27" s="144" t="n">
        <v>18</v>
      </c>
      <c r="AW27" s="127" t="n">
        <v>1440</v>
      </c>
      <c r="AX27" s="127" t="n">
        <v>0</v>
      </c>
      <c r="AZ27" s="145" t="n">
        <v>1005</v>
      </c>
      <c r="BA27" s="145" t="n">
        <v>988</v>
      </c>
      <c r="BB27" s="145" t="n">
        <v>1008</v>
      </c>
      <c r="BC27" s="145" t="n">
        <f aca="false">BA27-AZ27</f>
        <v>-17</v>
      </c>
      <c r="BD27" s="145" t="n">
        <f aca="false">AP27</f>
        <v>8670.15972442301</v>
      </c>
      <c r="BE27" s="147" t="n">
        <f aca="false">BB27/24</f>
        <v>42</v>
      </c>
      <c r="BF27" s="174" t="n">
        <v>0</v>
      </c>
      <c r="BG27" s="175" t="n">
        <v>0</v>
      </c>
      <c r="BH27" s="176" t="n">
        <v>24</v>
      </c>
      <c r="BI27" s="177" t="n">
        <v>27.31</v>
      </c>
      <c r="BJ27" s="177" t="n">
        <v>22.94</v>
      </c>
      <c r="BK27" s="177" t="n">
        <v>22.11</v>
      </c>
      <c r="BL27" s="177" t="n">
        <v>988.88</v>
      </c>
      <c r="BM27" s="177" t="n">
        <v>50.14</v>
      </c>
      <c r="BN27" s="178" t="n">
        <v>0.9379</v>
      </c>
      <c r="BO27" s="177" t="n">
        <v>96.58</v>
      </c>
      <c r="BP27" s="177" t="n">
        <v>86.41</v>
      </c>
      <c r="BQ27" s="176"/>
      <c r="BR27" s="177" t="n">
        <v>12764</v>
      </c>
      <c r="BS27" s="177" t="n">
        <v>12870</v>
      </c>
      <c r="BT27" s="116" t="n">
        <f aca="false">BS27-BR27</f>
        <v>106</v>
      </c>
      <c r="BU27" s="288" t="n">
        <f aca="false">BF27+BG27</f>
        <v>0</v>
      </c>
      <c r="BV27" s="147" t="n">
        <v>0</v>
      </c>
      <c r="BW27" s="147" t="n">
        <v>0</v>
      </c>
      <c r="BX27" s="147" t="n">
        <v>24</v>
      </c>
      <c r="BY27" s="147" t="n">
        <v>6.8</v>
      </c>
    </row>
    <row r="28" customFormat="false" ht="15" hidden="false" customHeight="false" outlineLevel="0" collapsed="false">
      <c r="A28" s="252"/>
      <c r="B28" s="85" t="n">
        <v>42996</v>
      </c>
      <c r="C28" s="125" t="n">
        <v>90.36</v>
      </c>
      <c r="D28" s="126" t="n">
        <v>0.5996</v>
      </c>
      <c r="E28" s="128" t="n">
        <v>102</v>
      </c>
      <c r="F28" s="128" t="n">
        <v>79</v>
      </c>
      <c r="G28" s="128" t="n">
        <v>24</v>
      </c>
      <c r="H28" s="128" t="n">
        <v>0</v>
      </c>
      <c r="I28" s="128" t="n">
        <v>24</v>
      </c>
      <c r="J28" s="128" t="n">
        <v>0</v>
      </c>
      <c r="K28" s="172" t="n">
        <v>0</v>
      </c>
      <c r="L28" s="172" t="n">
        <v>0</v>
      </c>
      <c r="M28" s="172" t="n">
        <v>0</v>
      </c>
      <c r="N28" s="172" t="n">
        <v>0</v>
      </c>
      <c r="O28" s="172" t="n">
        <v>12</v>
      </c>
      <c r="P28" s="172" t="n">
        <v>0</v>
      </c>
      <c r="Q28" s="173" t="n">
        <v>3498</v>
      </c>
      <c r="R28" s="131" t="n">
        <v>3169</v>
      </c>
      <c r="S28" s="131" t="n">
        <v>3169</v>
      </c>
      <c r="T28" s="132" t="n">
        <v>3110</v>
      </c>
      <c r="U28" s="132" t="n">
        <v>3216</v>
      </c>
      <c r="V28" s="128" t="n">
        <v>42</v>
      </c>
      <c r="W28" s="128" t="n">
        <v>0</v>
      </c>
      <c r="X28" s="128" t="n">
        <v>41</v>
      </c>
      <c r="Y28" s="128" t="n">
        <v>0</v>
      </c>
      <c r="Z28" s="128" t="n">
        <v>60</v>
      </c>
      <c r="AA28" s="128" t="n">
        <v>0</v>
      </c>
      <c r="AB28" s="133" t="n">
        <f aca="false">U28-T28+AX28</f>
        <v>106</v>
      </c>
      <c r="AC28" s="134" t="n">
        <f aca="false">T28-S28</f>
        <v>-59</v>
      </c>
      <c r="AD28" s="128" t="n">
        <v>144</v>
      </c>
      <c r="AE28" s="135" t="n">
        <f aca="false">IF(AD28&gt;0, U28/(AD28*24),"no data")</f>
        <v>0.930555555555556</v>
      </c>
      <c r="AF28" s="136" t="n">
        <f aca="false">IF(Q28&gt;0,Q28/24,"no data")</f>
        <v>145.75</v>
      </c>
      <c r="AG28" s="135" t="n">
        <f aca="false">IF(T28&gt;0,(T28/Q28),"no data")</f>
        <v>0.889079473985134</v>
      </c>
      <c r="AH28" s="137" t="n">
        <f aca="false">(1440-((V28*W28)+(X28*Y28)+(Z28*AA28))/(V28+X28+Z28))/1440</f>
        <v>1</v>
      </c>
      <c r="AI28" s="138" t="n">
        <f aca="false">IF(T28&gt;0,(1440-((W28*V28+AR28*AS28)+(Y28*X28+AT28*AU28)+(Z28*AA28+AV28*AW28))/(V28+X28+Z28))/1440,"no data")</f>
        <v>0.937062937062937</v>
      </c>
      <c r="AJ28" s="117" t="n">
        <v>7.874</v>
      </c>
      <c r="AK28" s="121" t="n">
        <v>128.42</v>
      </c>
      <c r="AL28" s="154" t="n">
        <f aca="false">AJ28*AK28</f>
        <v>1011.17908</v>
      </c>
      <c r="AM28" s="117" t="n">
        <v>27.972</v>
      </c>
      <c r="AN28" s="119" t="n">
        <v>944</v>
      </c>
      <c r="AO28" s="140" t="n">
        <f aca="false">AM28*AN28</f>
        <v>26405.568</v>
      </c>
      <c r="AP28" s="141" t="n">
        <f aca="false">IF(T28&gt;0,((((AJ28*AK28)+(AM28*AN28))/(T28*1000))*1000000),"no data")</f>
        <v>8815.67430225081</v>
      </c>
      <c r="AQ28" s="154" t="n">
        <f aca="false">R28/24</f>
        <v>132.041666666667</v>
      </c>
      <c r="AR28" s="127" t="n">
        <v>0</v>
      </c>
      <c r="AS28" s="144" t="n">
        <v>0</v>
      </c>
      <c r="AT28" s="127" t="n">
        <v>0</v>
      </c>
      <c r="AU28" s="127" t="n">
        <v>0</v>
      </c>
      <c r="AV28" s="144" t="n">
        <v>18</v>
      </c>
      <c r="AW28" s="127" t="n">
        <v>720</v>
      </c>
      <c r="AX28" s="127" t="n">
        <v>0</v>
      </c>
      <c r="AZ28" s="145" t="n">
        <v>1007</v>
      </c>
      <c r="BA28" s="145" t="n">
        <v>991</v>
      </c>
      <c r="BB28" s="145" t="n">
        <v>1218</v>
      </c>
      <c r="BC28" s="145" t="n">
        <f aca="false">BA28-AZ28</f>
        <v>-16</v>
      </c>
      <c r="BD28" s="145" t="n">
        <f aca="false">AP28</f>
        <v>8815.67430225081</v>
      </c>
      <c r="BE28" s="147" t="n">
        <f aca="false">BB28/24</f>
        <v>50.75</v>
      </c>
      <c r="BF28" s="174" t="n">
        <v>1.204</v>
      </c>
      <c r="BG28" s="175" t="n">
        <v>1.179</v>
      </c>
      <c r="BH28" s="176" t="n">
        <v>24</v>
      </c>
      <c r="BI28" s="177" t="n">
        <v>27.25</v>
      </c>
      <c r="BJ28" s="177" t="n">
        <v>22.98</v>
      </c>
      <c r="BK28" s="177" t="n">
        <v>22.08</v>
      </c>
      <c r="BL28" s="179" t="n">
        <v>987.6</v>
      </c>
      <c r="BM28" s="177" t="n">
        <v>50.14</v>
      </c>
      <c r="BN28" s="178" t="n">
        <v>0.937</v>
      </c>
      <c r="BO28" s="177" t="n">
        <v>96.37</v>
      </c>
      <c r="BP28" s="177" t="n">
        <v>86.32</v>
      </c>
      <c r="BQ28" s="176"/>
      <c r="BR28" s="177" t="n">
        <v>12707</v>
      </c>
      <c r="BS28" s="177" t="n">
        <v>12837</v>
      </c>
      <c r="BT28" s="116" t="n">
        <f aca="false">BS28-BR28</f>
        <v>130</v>
      </c>
      <c r="BU28" s="288" t="n">
        <f aca="false">BF28+BG28</f>
        <v>2.383</v>
      </c>
      <c r="BV28" s="147" t="n">
        <v>12</v>
      </c>
      <c r="BW28" s="147" t="n">
        <v>12</v>
      </c>
      <c r="BX28" s="147" t="n">
        <v>24</v>
      </c>
      <c r="BY28" s="147" t="n">
        <v>5.47</v>
      </c>
    </row>
    <row r="29" customFormat="false" ht="15" hidden="false" customHeight="false" outlineLevel="0" collapsed="false">
      <c r="A29" s="252"/>
      <c r="B29" s="85" t="n">
        <v>42997</v>
      </c>
      <c r="C29" s="125" t="n">
        <v>88.89</v>
      </c>
      <c r="D29" s="126" t="n">
        <v>0.5912</v>
      </c>
      <c r="E29" s="128" t="n">
        <v>102</v>
      </c>
      <c r="F29" s="128" t="n">
        <v>77</v>
      </c>
      <c r="G29" s="128" t="n">
        <v>24</v>
      </c>
      <c r="H29" s="128" t="n">
        <v>0</v>
      </c>
      <c r="I29" s="128" t="n">
        <v>24</v>
      </c>
      <c r="J29" s="128" t="n">
        <v>0</v>
      </c>
      <c r="K29" s="172" t="n">
        <v>0</v>
      </c>
      <c r="L29" s="172" t="n">
        <v>0</v>
      </c>
      <c r="M29" s="172" t="n">
        <v>0</v>
      </c>
      <c r="N29" s="172" t="n">
        <v>0</v>
      </c>
      <c r="O29" s="172" t="n">
        <v>12</v>
      </c>
      <c r="P29" s="172" t="n">
        <v>0</v>
      </c>
      <c r="Q29" s="173" t="n">
        <v>3509</v>
      </c>
      <c r="R29" s="131" t="n">
        <v>3183</v>
      </c>
      <c r="S29" s="131" t="n">
        <v>3183</v>
      </c>
      <c r="T29" s="132" t="n">
        <v>3116</v>
      </c>
      <c r="U29" s="132" t="n">
        <v>3223</v>
      </c>
      <c r="V29" s="128" t="n">
        <v>42</v>
      </c>
      <c r="W29" s="128" t="n">
        <v>0</v>
      </c>
      <c r="X29" s="128" t="n">
        <v>42</v>
      </c>
      <c r="Y29" s="128" t="n">
        <v>0</v>
      </c>
      <c r="Z29" s="128" t="n">
        <v>60</v>
      </c>
      <c r="AA29" s="128" t="n">
        <v>0</v>
      </c>
      <c r="AB29" s="133" t="n">
        <f aca="false">U29-T29+AX29</f>
        <v>107</v>
      </c>
      <c r="AC29" s="134" t="n">
        <f aca="false">T29-S29</f>
        <v>-67</v>
      </c>
      <c r="AD29" s="128" t="n">
        <v>143</v>
      </c>
      <c r="AE29" s="135" t="n">
        <f aca="false">IF(AD29&gt;0, U29/(AD29*24),"no data")</f>
        <v>0.939102564102564</v>
      </c>
      <c r="AF29" s="136" t="n">
        <f aca="false">IF(Q29&gt;0,Q29/24,"no data")</f>
        <v>146.208333333333</v>
      </c>
      <c r="AG29" s="135" t="n">
        <f aca="false">IF(T29&gt;0,(T29/Q29),"no data")</f>
        <v>0.88800227985181</v>
      </c>
      <c r="AH29" s="137" t="n">
        <f aca="false">(1440-((V29*W29)+(X29*Y29)+(Z29*AA29))/(V29+X29+Z29))/1440</f>
        <v>1</v>
      </c>
      <c r="AI29" s="138" t="n">
        <f aca="false">IF(T29&gt;0,(1440-((W29*V29+AR29*AS29)+(Y29*X29+AT29*AU29)+(Z29*AA29+AV29*AW29))/(V29+X29+Z29))/1440,"no data")</f>
        <v>0.940972222222222</v>
      </c>
      <c r="AJ29" s="117" t="n">
        <v>7.863</v>
      </c>
      <c r="AK29" s="121" t="n">
        <v>125.79</v>
      </c>
      <c r="AL29" s="154" t="n">
        <f aca="false">AJ29*AK29</f>
        <v>989.08677</v>
      </c>
      <c r="AM29" s="117" t="n">
        <v>27.969</v>
      </c>
      <c r="AN29" s="119" t="n">
        <v>946</v>
      </c>
      <c r="AO29" s="140" t="n">
        <f aca="false">AM29*AN29</f>
        <v>26458.674</v>
      </c>
      <c r="AP29" s="141" t="n">
        <f aca="false">IF(T29&gt;0,((((AJ29*AK29)+(AM29*AN29))/(T29*1000))*1000000),"no data")</f>
        <v>8808.65236521181</v>
      </c>
      <c r="AQ29" s="154" t="n">
        <f aca="false">R29/24</f>
        <v>132.625</v>
      </c>
      <c r="AR29" s="127" t="n">
        <v>0</v>
      </c>
      <c r="AS29" s="144" t="n">
        <v>0</v>
      </c>
      <c r="AT29" s="144" t="n">
        <v>0</v>
      </c>
      <c r="AU29" s="127" t="n">
        <v>0</v>
      </c>
      <c r="AV29" s="144" t="n">
        <v>17</v>
      </c>
      <c r="AW29" s="127" t="n">
        <v>720</v>
      </c>
      <c r="AX29" s="127" t="n">
        <v>0</v>
      </c>
      <c r="AZ29" s="145" t="n">
        <v>1014</v>
      </c>
      <c r="BA29" s="145" t="n">
        <v>995</v>
      </c>
      <c r="BB29" s="145" t="n">
        <v>1214</v>
      </c>
      <c r="BC29" s="145" t="n">
        <f aca="false">BA29-AZ29</f>
        <v>-19</v>
      </c>
      <c r="BD29" s="145" t="n">
        <f aca="false">AP29</f>
        <v>8808.65236521181</v>
      </c>
      <c r="BE29" s="147" t="n">
        <f aca="false">BB29/24</f>
        <v>50.5833333333333</v>
      </c>
      <c r="BF29" s="174" t="n">
        <v>1.168</v>
      </c>
      <c r="BG29" s="175" t="n">
        <v>1.158</v>
      </c>
      <c r="BH29" s="176" t="n">
        <v>24</v>
      </c>
      <c r="BI29" s="177" t="n">
        <v>27.39</v>
      </c>
      <c r="BJ29" s="177" t="n">
        <v>23.06</v>
      </c>
      <c r="BK29" s="177" t="n">
        <v>22.18</v>
      </c>
      <c r="BL29" s="179" t="n">
        <v>986.3</v>
      </c>
      <c r="BM29" s="176" t="n">
        <v>50.18</v>
      </c>
      <c r="BN29" s="178" t="n">
        <v>0.9377</v>
      </c>
      <c r="BO29" s="177" t="n">
        <v>96.12</v>
      </c>
      <c r="BP29" s="177" t="n">
        <v>86.24</v>
      </c>
      <c r="BQ29" s="176"/>
      <c r="BR29" s="177" t="n">
        <v>12687</v>
      </c>
      <c r="BS29" s="177" t="n">
        <v>12818</v>
      </c>
      <c r="BT29" s="116" t="n">
        <f aca="false">BS29-BR29</f>
        <v>131</v>
      </c>
      <c r="BU29" s="288" t="n">
        <f aca="false">BF29+BG29</f>
        <v>2.326</v>
      </c>
      <c r="BV29" s="147" t="n">
        <v>12</v>
      </c>
      <c r="BW29" s="147" t="n">
        <v>12</v>
      </c>
      <c r="BX29" s="147" t="n">
        <v>24</v>
      </c>
      <c r="BY29" s="147" t="n">
        <v>5.93</v>
      </c>
    </row>
    <row r="30" customFormat="false" ht="15" hidden="false" customHeight="false" outlineLevel="0" collapsed="false">
      <c r="A30" s="252"/>
      <c r="B30" s="85" t="n">
        <v>42998</v>
      </c>
      <c r="C30" s="125" t="n">
        <v>87.2</v>
      </c>
      <c r="D30" s="126" t="n">
        <v>0.626</v>
      </c>
      <c r="E30" s="128" t="n">
        <v>100</v>
      </c>
      <c r="F30" s="128" t="n">
        <v>77</v>
      </c>
      <c r="G30" s="128" t="n">
        <v>24</v>
      </c>
      <c r="H30" s="128" t="n">
        <v>0</v>
      </c>
      <c r="I30" s="128" t="n">
        <v>24</v>
      </c>
      <c r="J30" s="128" t="n">
        <v>0</v>
      </c>
      <c r="K30" s="172" t="n">
        <v>0</v>
      </c>
      <c r="L30" s="172" t="n">
        <v>0</v>
      </c>
      <c r="M30" s="172" t="n">
        <v>0</v>
      </c>
      <c r="N30" s="172" t="n">
        <v>0</v>
      </c>
      <c r="O30" s="172" t="n">
        <v>12</v>
      </c>
      <c r="P30" s="172" t="n">
        <v>0</v>
      </c>
      <c r="Q30" s="173" t="n">
        <v>3526</v>
      </c>
      <c r="R30" s="131" t="n">
        <v>3174</v>
      </c>
      <c r="S30" s="131" t="n">
        <v>3174</v>
      </c>
      <c r="T30" s="132" t="n">
        <v>3104</v>
      </c>
      <c r="U30" s="132" t="n">
        <v>3212</v>
      </c>
      <c r="V30" s="128" t="n">
        <v>42</v>
      </c>
      <c r="W30" s="128" t="n">
        <v>0</v>
      </c>
      <c r="X30" s="128" t="n">
        <v>41</v>
      </c>
      <c r="Y30" s="128" t="n">
        <v>0</v>
      </c>
      <c r="Z30" s="128" t="n">
        <v>60</v>
      </c>
      <c r="AA30" s="128" t="n">
        <v>0</v>
      </c>
      <c r="AB30" s="133" t="n">
        <f aca="false">U30-T30+AX30</f>
        <v>108</v>
      </c>
      <c r="AC30" s="134" t="n">
        <f aca="false">T30-S30</f>
        <v>-70</v>
      </c>
      <c r="AD30" s="128" t="n">
        <v>142</v>
      </c>
      <c r="AE30" s="135" t="n">
        <f aca="false">IF(AD30&gt;0, U30/(AD30*24),"no data")</f>
        <v>0.942488262910798</v>
      </c>
      <c r="AF30" s="136" t="n">
        <f aca="false">IF(Q30&gt;0,Q30/24,"no data")</f>
        <v>146.916666666667</v>
      </c>
      <c r="AG30" s="135" t="n">
        <f aca="false">IF(T30&gt;0,(T30/Q30),"no data")</f>
        <v>0.880317640385706</v>
      </c>
      <c r="AH30" s="137" t="n">
        <f aca="false">(1440-((V30*W30)+(X30*Y30)+(Z30*AA30))/(V30+X30+Z30))/1440</f>
        <v>1</v>
      </c>
      <c r="AI30" s="138" t="n">
        <f aca="false">IF(T30&gt;0,(1440-((W30*V30+AR30*AS30)+(Y30*X30+AT30*AU30)+(Z30*AA30+AV30*AW30))/(V30+X30+Z30))/1440,"no data")</f>
        <v>0.937062937062937</v>
      </c>
      <c r="AJ30" s="117" t="n">
        <v>7.87</v>
      </c>
      <c r="AK30" s="121" t="n">
        <v>124.97</v>
      </c>
      <c r="AL30" s="154" t="n">
        <f aca="false">AJ30*AK30</f>
        <v>983.5139</v>
      </c>
      <c r="AM30" s="117" t="n">
        <v>27.824</v>
      </c>
      <c r="AN30" s="119" t="n">
        <v>947</v>
      </c>
      <c r="AO30" s="140" t="n">
        <f aca="false">AM30*AN30</f>
        <v>26349.328</v>
      </c>
      <c r="AP30" s="141" t="n">
        <f aca="false">IF(T30&gt;0,((((AJ30*AK30)+(AM30*AN30))/(T30*1000))*1000000),"no data")</f>
        <v>8805.68360180413</v>
      </c>
      <c r="AQ30" s="154" t="n">
        <f aca="false">R30/24</f>
        <v>132.25</v>
      </c>
      <c r="AR30" s="127" t="n">
        <v>0</v>
      </c>
      <c r="AS30" s="144" t="n">
        <v>0</v>
      </c>
      <c r="AT30" s="144" t="n">
        <v>0</v>
      </c>
      <c r="AU30" s="127" t="n">
        <v>0</v>
      </c>
      <c r="AV30" s="144" t="n">
        <v>18</v>
      </c>
      <c r="AW30" s="127" t="n">
        <v>720</v>
      </c>
      <c r="AX30" s="127" t="n">
        <v>0</v>
      </c>
      <c r="AZ30" s="145" t="n">
        <v>1014</v>
      </c>
      <c r="BA30" s="145" t="n">
        <v>996</v>
      </c>
      <c r="BB30" s="145" t="n">
        <v>1202</v>
      </c>
      <c r="BC30" s="145" t="n">
        <f aca="false">BA30-AZ30</f>
        <v>-18</v>
      </c>
      <c r="BD30" s="145" t="n">
        <f aca="false">AP30</f>
        <v>8805.68360180413</v>
      </c>
      <c r="BE30" s="147" t="n">
        <f aca="false">BB30/24</f>
        <v>50.0833333333333</v>
      </c>
      <c r="BF30" s="174" t="n">
        <v>1.095</v>
      </c>
      <c r="BG30" s="175" t="n">
        <v>1.082</v>
      </c>
      <c r="BH30" s="176" t="n">
        <v>24</v>
      </c>
      <c r="BI30" s="177" t="n">
        <v>27.32</v>
      </c>
      <c r="BJ30" s="179" t="n">
        <v>23.03</v>
      </c>
      <c r="BK30" s="177" t="n">
        <v>22.06</v>
      </c>
      <c r="BL30" s="177" t="n">
        <v>986</v>
      </c>
      <c r="BM30" s="177" t="n">
        <v>50.1</v>
      </c>
      <c r="BN30" s="178" t="n">
        <v>0.938</v>
      </c>
      <c r="BO30" s="177" t="n">
        <v>96.33</v>
      </c>
      <c r="BP30" s="176" t="n">
        <v>86.34</v>
      </c>
      <c r="BQ30" s="176"/>
      <c r="BR30" s="177" t="n">
        <v>12668</v>
      </c>
      <c r="BS30" s="145" t="n">
        <v>12804</v>
      </c>
      <c r="BT30" s="116" t="n">
        <f aca="false">BS30-BR30</f>
        <v>136</v>
      </c>
      <c r="BU30" s="288" t="n">
        <f aca="false">BF30+BG30</f>
        <v>2.177</v>
      </c>
      <c r="BV30" s="147" t="n">
        <v>12</v>
      </c>
      <c r="BW30" s="147" t="n">
        <v>12</v>
      </c>
      <c r="BX30" s="147" t="n">
        <v>24</v>
      </c>
      <c r="BY30" s="147" t="n">
        <v>5.8</v>
      </c>
    </row>
    <row r="31" customFormat="false" ht="15" hidden="false" customHeight="false" outlineLevel="0" collapsed="false">
      <c r="A31" s="252"/>
      <c r="B31" s="85" t="n">
        <v>42999</v>
      </c>
      <c r="C31" s="125" t="n">
        <v>87</v>
      </c>
      <c r="D31" s="126" t="n">
        <v>0.63</v>
      </c>
      <c r="E31" s="128" t="n">
        <v>99</v>
      </c>
      <c r="F31" s="128" t="n">
        <v>76</v>
      </c>
      <c r="G31" s="128" t="n">
        <v>24</v>
      </c>
      <c r="H31" s="128" t="n">
        <v>0</v>
      </c>
      <c r="I31" s="128" t="n">
        <v>24</v>
      </c>
      <c r="J31" s="128" t="n">
        <v>0</v>
      </c>
      <c r="K31" s="156" t="n">
        <v>0</v>
      </c>
      <c r="L31" s="156" t="n">
        <v>0</v>
      </c>
      <c r="M31" s="156" t="n">
        <v>0</v>
      </c>
      <c r="N31" s="156" t="n">
        <v>0</v>
      </c>
      <c r="O31" s="156" t="n">
        <v>12</v>
      </c>
      <c r="P31" s="156" t="n">
        <v>0</v>
      </c>
      <c r="Q31" s="173" t="n">
        <v>3527</v>
      </c>
      <c r="R31" s="225" t="n">
        <v>3182</v>
      </c>
      <c r="S31" s="131" t="n">
        <v>3182</v>
      </c>
      <c r="T31" s="132" t="n">
        <v>3113</v>
      </c>
      <c r="U31" s="132" t="n">
        <v>3218</v>
      </c>
      <c r="V31" s="128" t="n">
        <v>42</v>
      </c>
      <c r="W31" s="128" t="n">
        <v>0</v>
      </c>
      <c r="X31" s="128" t="n">
        <v>41</v>
      </c>
      <c r="Y31" s="128" t="n">
        <v>0</v>
      </c>
      <c r="Z31" s="128" t="n">
        <v>60</v>
      </c>
      <c r="AA31" s="128" t="n">
        <v>0</v>
      </c>
      <c r="AB31" s="133" t="n">
        <f aca="false">U31-T31+AX31</f>
        <v>105</v>
      </c>
      <c r="AC31" s="134" t="n">
        <f aca="false">T31-S31</f>
        <v>-69</v>
      </c>
      <c r="AD31" s="128" t="n">
        <v>143</v>
      </c>
      <c r="AE31" s="135" t="n">
        <f aca="false">IF(AD31&gt;0, U31/(AD31*24),"no data")</f>
        <v>0.937645687645688</v>
      </c>
      <c r="AF31" s="136" t="n">
        <f aca="false">IF(Q31&gt;0,Q31/24,"no data")</f>
        <v>146.958333333333</v>
      </c>
      <c r="AG31" s="135" t="n">
        <f aca="false">IF(T31&gt;0,(T31/Q31),"no data")</f>
        <v>0.882619790189963</v>
      </c>
      <c r="AH31" s="137" t="n">
        <f aca="false">(1440-((V31*W31)+(X31*Y31)+(Z31*AA31))/(V31+X31+Z31))/1440</f>
        <v>1</v>
      </c>
      <c r="AI31" s="138" t="n">
        <f aca="false">IF(T31&gt;0,(1440-((W31*V31+AR31*AS31)+(Y31*X31+AT31*AU31)+(Z31*AA31+AV31*AW31))/(V31+X31+Z31))/1440,"no data")</f>
        <v>0.940559440559441</v>
      </c>
      <c r="AJ31" s="117" t="n">
        <v>7.89</v>
      </c>
      <c r="AK31" s="121" t="n">
        <v>126.25</v>
      </c>
      <c r="AL31" s="154" t="n">
        <f aca="false">AJ31*AK31</f>
        <v>996.1125</v>
      </c>
      <c r="AM31" s="117" t="n">
        <v>27.883</v>
      </c>
      <c r="AN31" s="119" t="n">
        <v>947</v>
      </c>
      <c r="AO31" s="140" t="n">
        <f aca="false">AM31*AN31</f>
        <v>26405.201</v>
      </c>
      <c r="AP31" s="141" t="n">
        <f aca="false">IF(T31&gt;0,((((AJ31*AK31)+(AM31*AN31))/(T31*1000))*1000000),"no data")</f>
        <v>8802.22084805654</v>
      </c>
      <c r="AQ31" s="154" t="n">
        <f aca="false">R31/24</f>
        <v>132.583333333333</v>
      </c>
      <c r="AR31" s="127" t="n">
        <v>0</v>
      </c>
      <c r="AS31" s="144" t="n">
        <v>0</v>
      </c>
      <c r="AT31" s="144" t="n">
        <v>0</v>
      </c>
      <c r="AU31" s="127" t="n">
        <v>0</v>
      </c>
      <c r="AV31" s="144" t="n">
        <v>17</v>
      </c>
      <c r="AW31" s="127" t="n">
        <v>720</v>
      </c>
      <c r="AX31" s="127" t="n">
        <v>0</v>
      </c>
      <c r="AZ31" s="145" t="n">
        <v>1012</v>
      </c>
      <c r="BA31" s="145" t="n">
        <v>995</v>
      </c>
      <c r="BB31" s="145" t="n">
        <v>1211</v>
      </c>
      <c r="BC31" s="145" t="n">
        <f aca="false">BA31-AZ31</f>
        <v>-17</v>
      </c>
      <c r="BD31" s="145" t="n">
        <f aca="false">AP31</f>
        <v>8802.22084805654</v>
      </c>
      <c r="BE31" s="147" t="n">
        <f aca="false">BB31/24</f>
        <v>50.4583333333333</v>
      </c>
      <c r="BF31" s="174" t="n">
        <v>1.152</v>
      </c>
      <c r="BG31" s="175" t="n">
        <v>1.124</v>
      </c>
      <c r="BH31" s="231" t="n">
        <v>24</v>
      </c>
      <c r="BI31" s="176" t="n">
        <v>27.27</v>
      </c>
      <c r="BJ31" s="177" t="n">
        <v>23.02</v>
      </c>
      <c r="BK31" s="177" t="n">
        <v>22.16</v>
      </c>
      <c r="BL31" s="177" t="n">
        <v>986.1</v>
      </c>
      <c r="BM31" s="176" t="n">
        <v>50.17</v>
      </c>
      <c r="BN31" s="178" t="n">
        <v>0.9376</v>
      </c>
      <c r="BO31" s="177" t="n">
        <v>96.28</v>
      </c>
      <c r="BP31" s="176" t="n">
        <v>86.34</v>
      </c>
      <c r="BQ31" s="176"/>
      <c r="BR31" s="177" t="n">
        <v>12644</v>
      </c>
      <c r="BS31" s="145" t="n">
        <v>12793</v>
      </c>
      <c r="BT31" s="116" t="n">
        <f aca="false">BS31-BR31</f>
        <v>149</v>
      </c>
      <c r="BU31" s="288" t="n">
        <f aca="false">BF31+BG31</f>
        <v>2.276</v>
      </c>
      <c r="BV31" s="147" t="n">
        <v>12</v>
      </c>
      <c r="BW31" s="147" t="n">
        <v>12</v>
      </c>
      <c r="BX31" s="147" t="n">
        <v>24</v>
      </c>
      <c r="BY31" s="147" t="n">
        <v>5.8</v>
      </c>
    </row>
    <row r="32" customFormat="false" ht="15" hidden="false" customHeight="false" outlineLevel="0" collapsed="false">
      <c r="A32" s="252"/>
      <c r="B32" s="85" t="n">
        <v>43000</v>
      </c>
      <c r="C32" s="154" t="n">
        <v>87</v>
      </c>
      <c r="D32" s="126" t="n">
        <v>0.61</v>
      </c>
      <c r="E32" s="127" t="n">
        <v>100</v>
      </c>
      <c r="F32" s="127" t="n">
        <v>77</v>
      </c>
      <c r="G32" s="128" t="n">
        <v>24</v>
      </c>
      <c r="H32" s="128" t="n">
        <v>0</v>
      </c>
      <c r="I32" s="128" t="n">
        <v>24</v>
      </c>
      <c r="J32" s="128" t="n">
        <v>0</v>
      </c>
      <c r="K32" s="156" t="n">
        <v>0</v>
      </c>
      <c r="L32" s="156" t="n">
        <v>0</v>
      </c>
      <c r="M32" s="156" t="n">
        <v>0</v>
      </c>
      <c r="N32" s="156" t="n">
        <v>0</v>
      </c>
      <c r="O32" s="156" t="n">
        <v>12</v>
      </c>
      <c r="P32" s="156" t="n">
        <v>0</v>
      </c>
      <c r="Q32" s="156" t="n">
        <v>3519</v>
      </c>
      <c r="R32" s="131" t="n">
        <v>3187</v>
      </c>
      <c r="S32" s="131" t="n">
        <v>3187</v>
      </c>
      <c r="T32" s="132" t="n">
        <v>3120</v>
      </c>
      <c r="U32" s="132" t="n">
        <v>3228</v>
      </c>
      <c r="V32" s="128" t="n">
        <v>42</v>
      </c>
      <c r="W32" s="128" t="n">
        <v>0</v>
      </c>
      <c r="X32" s="128" t="n">
        <v>41</v>
      </c>
      <c r="Y32" s="128" t="n">
        <v>0</v>
      </c>
      <c r="Z32" s="128" t="n">
        <v>60</v>
      </c>
      <c r="AA32" s="128" t="n">
        <v>0</v>
      </c>
      <c r="AB32" s="133" t="n">
        <f aca="false">U32-T32+AX32</f>
        <v>108</v>
      </c>
      <c r="AC32" s="134" t="n">
        <f aca="false">T32-S32</f>
        <v>-67</v>
      </c>
      <c r="AD32" s="128" t="n">
        <v>143</v>
      </c>
      <c r="AE32" s="135" t="n">
        <f aca="false">IF(AD32&gt;0, U32/(AD32*24),"no data")</f>
        <v>0.940559440559441</v>
      </c>
      <c r="AF32" s="136" t="n">
        <f aca="false">IF(Q32&gt;0,Q32/24,"no data")</f>
        <v>146.625</v>
      </c>
      <c r="AG32" s="135" t="n">
        <f aca="false">IF(T32&gt;0,(T32/Q32),"no data")</f>
        <v>0.886615515771526</v>
      </c>
      <c r="AH32" s="137" t="n">
        <f aca="false">(1440-((V32*W32)+(X32*Y32)+(Z32*AA32))/(V32+X32+Z32))/1440</f>
        <v>1</v>
      </c>
      <c r="AI32" s="138" t="n">
        <f aca="false">IF(T32&gt;0,(1440-((W32*V32+AR32*AS32)+(Y32*X32+AT32*AU32)+(Z32*AA32+AV32*AW32))/(V32+X32+Z32))/1440,"no data")</f>
        <v>0.940559440559441</v>
      </c>
      <c r="AJ32" s="117" t="n">
        <v>7.885</v>
      </c>
      <c r="AK32" s="121" t="n">
        <v>125.92</v>
      </c>
      <c r="AL32" s="154" t="n">
        <f aca="false">AJ32*AK32</f>
        <v>992.8792</v>
      </c>
      <c r="AM32" s="117" t="n">
        <v>27.951</v>
      </c>
      <c r="AN32" s="119" t="n">
        <v>947</v>
      </c>
      <c r="AO32" s="140" t="n">
        <f aca="false">AM32*AN32</f>
        <v>26469.597</v>
      </c>
      <c r="AP32" s="141" t="n">
        <f aca="false">IF(T32&gt;0,((((AJ32*AK32)+(AM32*AN32))/(T32*1000))*1000000),"no data")</f>
        <v>8802.07570512821</v>
      </c>
      <c r="AQ32" s="154" t="n">
        <f aca="false">R32/24</f>
        <v>132.791666666667</v>
      </c>
      <c r="AR32" s="127" t="n">
        <v>0</v>
      </c>
      <c r="AS32" s="144" t="n">
        <v>0</v>
      </c>
      <c r="AT32" s="127" t="n">
        <v>0</v>
      </c>
      <c r="AU32" s="127" t="n">
        <v>0</v>
      </c>
      <c r="AV32" s="144" t="n">
        <v>17</v>
      </c>
      <c r="AW32" s="127" t="n">
        <v>720</v>
      </c>
      <c r="AX32" s="127" t="n">
        <v>0</v>
      </c>
      <c r="AZ32" s="145" t="n">
        <v>1016</v>
      </c>
      <c r="BA32" s="145" t="n">
        <v>999</v>
      </c>
      <c r="BB32" s="145" t="n">
        <v>1213</v>
      </c>
      <c r="BC32" s="145" t="n">
        <f aca="false">BA32-AZ32</f>
        <v>-17</v>
      </c>
      <c r="BD32" s="145" t="n">
        <f aca="false">AP32</f>
        <v>8802.07570512821</v>
      </c>
      <c r="BE32" s="147" t="n">
        <f aca="false">BB32/24</f>
        <v>50.5416666666667</v>
      </c>
      <c r="BF32" s="174" t="n">
        <v>1.143</v>
      </c>
      <c r="BG32" s="175" t="n">
        <v>1.133</v>
      </c>
      <c r="BH32" s="176" t="n">
        <v>24</v>
      </c>
      <c r="BI32" s="177" t="n">
        <v>27.3</v>
      </c>
      <c r="BJ32" s="177" t="n">
        <v>23.08</v>
      </c>
      <c r="BK32" s="177" t="n">
        <v>22.1</v>
      </c>
      <c r="BL32" s="177" t="n">
        <v>986.9</v>
      </c>
      <c r="BM32" s="177" t="n">
        <v>50.15</v>
      </c>
      <c r="BN32" s="178" t="n">
        <v>0.9378</v>
      </c>
      <c r="BO32" s="177" t="n">
        <v>96.26</v>
      </c>
      <c r="BP32" s="176" t="n">
        <v>86.31</v>
      </c>
      <c r="BQ32" s="176"/>
      <c r="BR32" s="145" t="n">
        <v>12655</v>
      </c>
      <c r="BS32" s="145" t="n">
        <v>12795</v>
      </c>
      <c r="BT32" s="116" t="n">
        <f aca="false">BS32-BR32</f>
        <v>140</v>
      </c>
      <c r="BU32" s="288" t="n">
        <f aca="false">BF32+BG32</f>
        <v>2.276</v>
      </c>
      <c r="BV32" s="147" t="n">
        <v>12</v>
      </c>
      <c r="BW32" s="147" t="n">
        <v>12</v>
      </c>
      <c r="BX32" s="147" t="n">
        <v>24</v>
      </c>
      <c r="BY32" s="147" t="n">
        <v>7.6</v>
      </c>
    </row>
    <row r="33" customFormat="false" ht="15" hidden="false" customHeight="false" outlineLevel="0" collapsed="false">
      <c r="A33" s="252"/>
      <c r="B33" s="85" t="n">
        <v>43001</v>
      </c>
      <c r="C33" s="125" t="n">
        <v>88</v>
      </c>
      <c r="D33" s="126" t="n">
        <v>0.625</v>
      </c>
      <c r="E33" s="127" t="n">
        <v>101</v>
      </c>
      <c r="F33" s="127" t="n">
        <v>79</v>
      </c>
      <c r="G33" s="128" t="n">
        <v>24</v>
      </c>
      <c r="H33" s="128" t="n">
        <v>0</v>
      </c>
      <c r="I33" s="128" t="n">
        <v>24</v>
      </c>
      <c r="J33" s="128" t="n">
        <v>0</v>
      </c>
      <c r="K33" s="156" t="n">
        <v>0</v>
      </c>
      <c r="L33" s="156" t="n">
        <v>0</v>
      </c>
      <c r="M33" s="156" t="n">
        <v>0</v>
      </c>
      <c r="N33" s="156" t="n">
        <v>0</v>
      </c>
      <c r="O33" s="156" t="n">
        <v>0</v>
      </c>
      <c r="P33" s="156" t="n">
        <v>0</v>
      </c>
      <c r="Q33" s="156" t="n">
        <v>3518</v>
      </c>
      <c r="R33" s="131" t="n">
        <v>2981</v>
      </c>
      <c r="S33" s="131" t="n">
        <v>2981</v>
      </c>
      <c r="T33" s="132" t="n">
        <v>2915</v>
      </c>
      <c r="U33" s="132" t="n">
        <v>3013</v>
      </c>
      <c r="V33" s="128" t="n">
        <v>42</v>
      </c>
      <c r="W33" s="128" t="n">
        <v>0</v>
      </c>
      <c r="X33" s="128" t="n">
        <v>41</v>
      </c>
      <c r="Y33" s="127" t="n">
        <v>0</v>
      </c>
      <c r="Z33" s="128" t="n">
        <v>60</v>
      </c>
      <c r="AA33" s="127" t="n">
        <v>0</v>
      </c>
      <c r="AB33" s="133" t="n">
        <f aca="false">U33-T33+AX33</f>
        <v>98</v>
      </c>
      <c r="AC33" s="134" t="n">
        <f aca="false">T33-S33</f>
        <v>-66</v>
      </c>
      <c r="AD33" s="127" t="n">
        <v>129</v>
      </c>
      <c r="AE33" s="135" t="n">
        <f aca="false">IF(AD33&gt;0, U33/(AD33*24),"no data")</f>
        <v>0.973191214470284</v>
      </c>
      <c r="AF33" s="136" t="n">
        <f aca="false">IF(Q33&gt;0,Q33/24,"no data")</f>
        <v>146.583333333333</v>
      </c>
      <c r="AG33" s="135" t="n">
        <f aca="false">IF(T33&gt;0,(T33/Q33),"no data")</f>
        <v>0.828595793064241</v>
      </c>
      <c r="AH33" s="137" t="n">
        <f aca="false">(1440-((V33*W33)+(X33*Y33)+(Z33*AA33))/(V33+X33+Z33))/1440</f>
        <v>1</v>
      </c>
      <c r="AI33" s="138" t="n">
        <f aca="false">IF(T33&gt;0,(1440-((W33*V33+AR33*AS33)+(Y33*X33+AT33*AU33)+(Z33*AA33+AV33*AW33))/(V33+X33+Z33))/1440,"no data")</f>
        <v>0.874125874125874</v>
      </c>
      <c r="AJ33" s="117" t="n">
        <v>7.88</v>
      </c>
      <c r="AK33" s="121" t="n">
        <v>125.75</v>
      </c>
      <c r="AL33" s="154" t="n">
        <f aca="false">AJ33*AK33</f>
        <v>990.91</v>
      </c>
      <c r="AM33" s="117" t="n">
        <v>25.688</v>
      </c>
      <c r="AN33" s="119" t="n">
        <v>947</v>
      </c>
      <c r="AO33" s="140" t="n">
        <f aca="false">AM33*AN33</f>
        <v>24326.536</v>
      </c>
      <c r="AP33" s="141" t="n">
        <f aca="false">IF(T33&gt;0,((((AJ33*AK33)+(AM33*AN33))/(T33*1000))*1000000),"no data")</f>
        <v>8685.23018867925</v>
      </c>
      <c r="AQ33" s="154" t="n">
        <f aca="false">R33/24</f>
        <v>124.208333333333</v>
      </c>
      <c r="AR33" s="127" t="n">
        <v>0</v>
      </c>
      <c r="AS33" s="144" t="n">
        <v>0</v>
      </c>
      <c r="AT33" s="144" t="n">
        <v>0</v>
      </c>
      <c r="AU33" s="127" t="n">
        <v>0</v>
      </c>
      <c r="AV33" s="144" t="n">
        <v>18</v>
      </c>
      <c r="AW33" s="127" t="n">
        <v>1440</v>
      </c>
      <c r="AX33" s="127" t="n">
        <v>0</v>
      </c>
      <c r="AZ33" s="145" t="n">
        <v>1009</v>
      </c>
      <c r="BA33" s="145" t="n">
        <v>993</v>
      </c>
      <c r="BB33" s="145" t="n">
        <v>1011</v>
      </c>
      <c r="BC33" s="145" t="n">
        <f aca="false">BA33-AZ33</f>
        <v>-16</v>
      </c>
      <c r="BD33" s="145" t="n">
        <f aca="false">AP33</f>
        <v>8685.23018867925</v>
      </c>
      <c r="BE33" s="147" t="n">
        <f aca="false">BB33/24</f>
        <v>42.125</v>
      </c>
      <c r="BF33" s="174" t="n">
        <v>0</v>
      </c>
      <c r="BG33" s="175" t="n">
        <v>0</v>
      </c>
      <c r="BH33" s="176" t="n">
        <v>24</v>
      </c>
      <c r="BI33" s="177" t="n">
        <v>27.2</v>
      </c>
      <c r="BJ33" s="177" t="n">
        <v>23</v>
      </c>
      <c r="BK33" s="177" t="n">
        <v>22</v>
      </c>
      <c r="BL33" s="145" t="n">
        <v>988.3</v>
      </c>
      <c r="BM33" s="177" t="n">
        <v>50.07</v>
      </c>
      <c r="BN33" s="178" t="n">
        <v>0.9377</v>
      </c>
      <c r="BO33" s="177" t="n">
        <v>96.4</v>
      </c>
      <c r="BP33" s="176" t="n">
        <v>86.3</v>
      </c>
      <c r="BQ33" s="176"/>
      <c r="BR33" s="145" t="n">
        <v>12688</v>
      </c>
      <c r="BS33" s="145" t="n">
        <v>12815</v>
      </c>
      <c r="BT33" s="116" t="n">
        <f aca="false">BS33-BR33</f>
        <v>127</v>
      </c>
      <c r="BU33" s="288" t="n">
        <f aca="false">BF33+BG33</f>
        <v>0</v>
      </c>
      <c r="BV33" s="147" t="n">
        <v>0</v>
      </c>
      <c r="BW33" s="147" t="n">
        <v>0</v>
      </c>
      <c r="BX33" s="147" t="n">
        <v>24</v>
      </c>
      <c r="BY33" s="147" t="n">
        <v>6.72</v>
      </c>
    </row>
    <row r="34" customFormat="false" ht="12.75" hidden="false" customHeight="true" outlineLevel="0" collapsed="false">
      <c r="A34" s="226" t="s">
        <v>125</v>
      </c>
      <c r="B34" s="85" t="n">
        <v>43002</v>
      </c>
      <c r="C34" s="86" t="n">
        <v>88.2</v>
      </c>
      <c r="D34" s="214" t="n">
        <v>0.688</v>
      </c>
      <c r="E34" s="88" t="n">
        <v>100</v>
      </c>
      <c r="F34" s="88" t="n">
        <v>79</v>
      </c>
      <c r="G34" s="89" t="n">
        <v>24</v>
      </c>
      <c r="H34" s="89" t="n">
        <v>0</v>
      </c>
      <c r="I34" s="89" t="n">
        <v>24</v>
      </c>
      <c r="J34" s="89" t="n">
        <v>0</v>
      </c>
      <c r="K34" s="90" t="n">
        <v>0</v>
      </c>
      <c r="L34" s="90" t="n">
        <v>0</v>
      </c>
      <c r="M34" s="90" t="n">
        <v>0</v>
      </c>
      <c r="N34" s="90" t="n">
        <v>0</v>
      </c>
      <c r="O34" s="90" t="n">
        <v>0</v>
      </c>
      <c r="P34" s="90" t="n">
        <v>0</v>
      </c>
      <c r="Q34" s="90" t="n">
        <v>3514</v>
      </c>
      <c r="R34" s="91" t="n">
        <v>2964</v>
      </c>
      <c r="S34" s="91" t="n">
        <v>2964</v>
      </c>
      <c r="T34" s="92" t="n">
        <v>2891</v>
      </c>
      <c r="U34" s="92" t="n">
        <v>2990</v>
      </c>
      <c r="V34" s="89" t="n">
        <v>42</v>
      </c>
      <c r="W34" s="89" t="n">
        <v>0</v>
      </c>
      <c r="X34" s="89" t="n">
        <v>41</v>
      </c>
      <c r="Y34" s="89" t="n">
        <v>0</v>
      </c>
      <c r="Z34" s="89" t="n">
        <v>60</v>
      </c>
      <c r="AA34" s="88" t="n">
        <v>0</v>
      </c>
      <c r="AB34" s="93" t="n">
        <f aca="false">U34-T34+AX34</f>
        <v>99</v>
      </c>
      <c r="AC34" s="94" t="n">
        <f aca="false">T34-S34</f>
        <v>-73</v>
      </c>
      <c r="AD34" s="88" t="n">
        <v>126</v>
      </c>
      <c r="AE34" s="95" t="n">
        <f aca="false">IF(AD34&gt;0, U34/(AD34*24),"no data")</f>
        <v>0.988756613756614</v>
      </c>
      <c r="AF34" s="96" t="n">
        <f aca="false">IF(Q34&gt;0,Q34/24,"no data")</f>
        <v>146.416666666667</v>
      </c>
      <c r="AG34" s="95" t="n">
        <f aca="false">IF(T34&gt;0,(T34/Q34),"no data")</f>
        <v>0.822709163346614</v>
      </c>
      <c r="AH34" s="97" t="n">
        <f aca="false">(1440-((V34*W34)+(X34*Y34)+(Z34*AA34))/(V34+X34+Z34))/1440</f>
        <v>1</v>
      </c>
      <c r="AI34" s="98" t="n">
        <f aca="false">IF(T34&gt;0,(1440-((W34*V34+AR34*AS34)+(Y34*X34+AT34*AU34)+(Z34*AA34+AV34*AW34))/(V34+X34+Z34))/1440,"no data")</f>
        <v>0.874125874125874</v>
      </c>
      <c r="AJ34" s="117" t="n">
        <v>7.89</v>
      </c>
      <c r="AK34" s="121" t="n">
        <v>126.13</v>
      </c>
      <c r="AL34" s="101" t="n">
        <f aca="false">AJ34*AK34</f>
        <v>995.1657</v>
      </c>
      <c r="AM34" s="117" t="n">
        <v>25.588</v>
      </c>
      <c r="AN34" s="119" t="n">
        <v>946</v>
      </c>
      <c r="AO34" s="103" t="n">
        <f aca="false">AM34*AN34</f>
        <v>24206.248</v>
      </c>
      <c r="AP34" s="104" t="n">
        <f aca="false">IF(T34&gt;0,((((AJ34*AK34)+(AM34*AN34))/(T34*1000))*1000000),"no data")</f>
        <v>8717.19602213767</v>
      </c>
      <c r="AQ34" s="101" t="n">
        <f aca="false">R34/24</f>
        <v>123.5</v>
      </c>
      <c r="AR34" s="88" t="n">
        <v>0</v>
      </c>
      <c r="AS34" s="106" t="n">
        <v>0</v>
      </c>
      <c r="AT34" s="106" t="n">
        <v>0</v>
      </c>
      <c r="AU34" s="88" t="n">
        <v>0</v>
      </c>
      <c r="AV34" s="106" t="n">
        <v>18</v>
      </c>
      <c r="AW34" s="88" t="n">
        <v>1440</v>
      </c>
      <c r="AX34" s="88" t="n">
        <v>0</v>
      </c>
      <c r="AZ34" s="107" t="n">
        <v>1002</v>
      </c>
      <c r="BA34" s="107" t="n">
        <v>984</v>
      </c>
      <c r="BB34" s="107" t="n">
        <v>1004</v>
      </c>
      <c r="BC34" s="107" t="n">
        <f aca="false">BA34-AZ34</f>
        <v>-18</v>
      </c>
      <c r="BD34" s="107" t="n">
        <f aca="false">AP34</f>
        <v>8717.19602213767</v>
      </c>
      <c r="BE34" s="232" t="n">
        <f aca="false">BB34/24</f>
        <v>41.8333333333333</v>
      </c>
      <c r="BF34" s="109" t="n">
        <v>0</v>
      </c>
      <c r="BG34" s="110" t="n">
        <v>0</v>
      </c>
      <c r="BH34" s="111" t="n">
        <v>24</v>
      </c>
      <c r="BI34" s="112" t="n">
        <v>27.2</v>
      </c>
      <c r="BJ34" s="111" t="n">
        <v>22.9</v>
      </c>
      <c r="BK34" s="111" t="n">
        <v>22.1</v>
      </c>
      <c r="BL34" s="112" t="n">
        <v>989.6</v>
      </c>
      <c r="BM34" s="111" t="n">
        <v>50.09</v>
      </c>
      <c r="BN34" s="113" t="n">
        <v>0.9377</v>
      </c>
      <c r="BO34" s="112" t="n">
        <v>97.1</v>
      </c>
      <c r="BP34" s="111" t="n">
        <v>86.4</v>
      </c>
      <c r="BQ34" s="114"/>
      <c r="BR34" s="107" t="n">
        <v>12751</v>
      </c>
      <c r="BS34" s="107" t="n">
        <v>12884</v>
      </c>
      <c r="BT34" s="116" t="n">
        <f aca="false">BS34-BR34</f>
        <v>133</v>
      </c>
      <c r="BU34" s="161" t="n">
        <f aca="false">BF34+BG34</f>
        <v>0</v>
      </c>
      <c r="BV34" s="108" t="n">
        <v>0</v>
      </c>
      <c r="BW34" s="108" t="n">
        <v>0</v>
      </c>
      <c r="BX34" s="108" t="n">
        <v>24</v>
      </c>
      <c r="BY34" s="108" t="n">
        <v>6.45</v>
      </c>
    </row>
    <row r="35" customFormat="false" ht="15" hidden="false" customHeight="false" outlineLevel="0" collapsed="false">
      <c r="A35" s="226"/>
      <c r="B35" s="85" t="n">
        <v>43003</v>
      </c>
      <c r="C35" s="86" t="n">
        <v>88.1</v>
      </c>
      <c r="D35" s="214" t="n">
        <v>0.649</v>
      </c>
      <c r="E35" s="88" t="n">
        <v>100</v>
      </c>
      <c r="F35" s="88" t="n">
        <v>78</v>
      </c>
      <c r="G35" s="89" t="n">
        <v>24</v>
      </c>
      <c r="H35" s="89" t="n">
        <v>0</v>
      </c>
      <c r="I35" s="89" t="n">
        <v>24</v>
      </c>
      <c r="J35" s="89" t="n">
        <v>0</v>
      </c>
      <c r="K35" s="90" t="n">
        <v>0</v>
      </c>
      <c r="L35" s="90" t="n">
        <v>0</v>
      </c>
      <c r="M35" s="90" t="n">
        <v>0</v>
      </c>
      <c r="N35" s="90" t="n">
        <v>0</v>
      </c>
      <c r="O35" s="90" t="n">
        <v>0</v>
      </c>
      <c r="P35" s="90" t="n">
        <v>0</v>
      </c>
      <c r="Q35" s="90" t="n">
        <v>3515</v>
      </c>
      <c r="R35" s="91" t="n">
        <v>2978</v>
      </c>
      <c r="S35" s="91" t="n">
        <v>2978</v>
      </c>
      <c r="T35" s="92" t="n">
        <v>2914</v>
      </c>
      <c r="U35" s="92" t="n">
        <v>3012</v>
      </c>
      <c r="V35" s="89" t="n">
        <v>42</v>
      </c>
      <c r="W35" s="89" t="n">
        <v>0</v>
      </c>
      <c r="X35" s="89" t="n">
        <v>41</v>
      </c>
      <c r="Y35" s="89" t="n">
        <v>0</v>
      </c>
      <c r="Z35" s="89" t="n">
        <v>60</v>
      </c>
      <c r="AA35" s="88" t="n">
        <v>0</v>
      </c>
      <c r="AB35" s="93" t="n">
        <f aca="false">U35-T35+AX35</f>
        <v>98</v>
      </c>
      <c r="AC35" s="94" t="n">
        <f aca="false">T35-S35</f>
        <v>-64</v>
      </c>
      <c r="AD35" s="88" t="n">
        <v>128</v>
      </c>
      <c r="AE35" s="95" t="n">
        <f aca="false">IF(AD35&gt;0, U35/(AD35*24),"no data")</f>
        <v>0.98046875</v>
      </c>
      <c r="AF35" s="96" t="n">
        <f aca="false">IF(Q35&gt;0,Q35/24,"no data")</f>
        <v>146.458333333333</v>
      </c>
      <c r="AG35" s="95" t="n">
        <f aca="false">IF(T35&gt;0,(T35/Q35),"no data")</f>
        <v>0.829018492176387</v>
      </c>
      <c r="AH35" s="97" t="n">
        <f aca="false">(1440-((V35*W35)+(X35*Y35)+(Z35*AA35))/(V35+X35+Z35))/1440</f>
        <v>1</v>
      </c>
      <c r="AI35" s="98" t="n">
        <f aca="false">IF(T35&gt;0,(1440-((W35*V35+AR35*AS35)+(Y35*X35+AT35*AU35)+(Z35*AA35+AV35*AW35))/(V35+X35+Z35))/1440,"no data")</f>
        <v>0.874125874125874</v>
      </c>
      <c r="AJ35" s="117" t="n">
        <v>7.9</v>
      </c>
      <c r="AK35" s="121" t="n">
        <v>126.25</v>
      </c>
      <c r="AL35" s="101" t="n">
        <f aca="false">AJ35*AK35</f>
        <v>997.375</v>
      </c>
      <c r="AM35" s="117" t="n">
        <v>25.763</v>
      </c>
      <c r="AN35" s="119" t="n">
        <v>946</v>
      </c>
      <c r="AO35" s="103" t="n">
        <f aca="false">AM35*AN35</f>
        <v>24371.798</v>
      </c>
      <c r="AP35" s="104" t="n">
        <f aca="false">IF(T35&gt;0,((((AJ35*AK35)+(AM35*AN35))/(T35*1000))*1000000),"no data")</f>
        <v>8705.9619080302</v>
      </c>
      <c r="AQ35" s="101" t="n">
        <f aca="false">R35/24</f>
        <v>124.083333333333</v>
      </c>
      <c r="AR35" s="88" t="n">
        <v>0</v>
      </c>
      <c r="AS35" s="106" t="n">
        <v>0</v>
      </c>
      <c r="AT35" s="106" t="n">
        <v>0</v>
      </c>
      <c r="AU35" s="88" t="n">
        <v>0</v>
      </c>
      <c r="AV35" s="106" t="n">
        <v>18</v>
      </c>
      <c r="AW35" s="88" t="n">
        <v>1440</v>
      </c>
      <c r="AX35" s="88" t="n">
        <v>0</v>
      </c>
      <c r="AZ35" s="107" t="n">
        <v>1010</v>
      </c>
      <c r="BA35" s="107" t="n">
        <v>991</v>
      </c>
      <c r="BB35" s="107" t="n">
        <v>1011</v>
      </c>
      <c r="BC35" s="107" t="n">
        <f aca="false">BA35-AZ35</f>
        <v>-19</v>
      </c>
      <c r="BD35" s="107" t="n">
        <f aca="false">AP35</f>
        <v>8705.9619080302</v>
      </c>
      <c r="BE35" s="232" t="n">
        <f aca="false">BB35/24</f>
        <v>42.125</v>
      </c>
      <c r="BF35" s="109" t="n">
        <v>0</v>
      </c>
      <c r="BG35" s="110" t="n">
        <v>0</v>
      </c>
      <c r="BH35" s="111" t="n">
        <v>24</v>
      </c>
      <c r="BI35" s="111" t="n">
        <v>27.4</v>
      </c>
      <c r="BJ35" s="112" t="n">
        <v>23.1</v>
      </c>
      <c r="BK35" s="111" t="n">
        <v>22.1</v>
      </c>
      <c r="BL35" s="112" t="n">
        <v>988.6</v>
      </c>
      <c r="BM35" s="111" t="n">
        <v>50.12</v>
      </c>
      <c r="BN35" s="113" t="n">
        <v>0.9375</v>
      </c>
      <c r="BO35" s="107" t="n">
        <v>96.8</v>
      </c>
      <c r="BP35" s="111" t="n">
        <v>86.3</v>
      </c>
      <c r="BQ35" s="114"/>
      <c r="BR35" s="107" t="n">
        <v>12751</v>
      </c>
      <c r="BS35" s="107" t="n">
        <v>12888</v>
      </c>
      <c r="BT35" s="116" t="n">
        <f aca="false">BS35-BR35</f>
        <v>137</v>
      </c>
      <c r="BU35" s="161" t="n">
        <f aca="false">BF35+BG35</f>
        <v>0</v>
      </c>
      <c r="BV35" s="108" t="n">
        <v>0</v>
      </c>
      <c r="BW35" s="108" t="n">
        <v>0</v>
      </c>
      <c r="BX35" s="108" t="n">
        <v>24</v>
      </c>
      <c r="BY35" s="108" t="n">
        <v>6.43</v>
      </c>
    </row>
    <row r="36" customFormat="false" ht="15" hidden="false" customHeight="false" outlineLevel="0" collapsed="false">
      <c r="A36" s="226"/>
      <c r="B36" s="85" t="n">
        <v>43004</v>
      </c>
      <c r="C36" s="86" t="n">
        <v>88.2</v>
      </c>
      <c r="D36" s="214" t="n">
        <v>0.628</v>
      </c>
      <c r="E36" s="88" t="n">
        <v>101</v>
      </c>
      <c r="F36" s="88" t="n">
        <v>76</v>
      </c>
      <c r="G36" s="89" t="n">
        <v>24</v>
      </c>
      <c r="H36" s="89" t="n">
        <v>0</v>
      </c>
      <c r="I36" s="89" t="n">
        <v>24</v>
      </c>
      <c r="J36" s="89" t="n">
        <v>0</v>
      </c>
      <c r="K36" s="90" t="n">
        <v>0</v>
      </c>
      <c r="L36" s="90" t="n">
        <v>0</v>
      </c>
      <c r="M36" s="90" t="n">
        <v>0</v>
      </c>
      <c r="N36" s="90" t="n">
        <v>0</v>
      </c>
      <c r="O36" s="90" t="n">
        <v>12</v>
      </c>
      <c r="P36" s="90" t="n">
        <v>0</v>
      </c>
      <c r="Q36" s="90" t="n">
        <v>3512</v>
      </c>
      <c r="R36" s="91" t="n">
        <v>3184</v>
      </c>
      <c r="S36" s="91" t="n">
        <v>3184</v>
      </c>
      <c r="T36" s="92" t="n">
        <v>3109</v>
      </c>
      <c r="U36" s="92" t="n">
        <v>3215</v>
      </c>
      <c r="V36" s="89" t="n">
        <v>42</v>
      </c>
      <c r="W36" s="89" t="n">
        <v>0</v>
      </c>
      <c r="X36" s="89" t="n">
        <v>41</v>
      </c>
      <c r="Y36" s="89" t="n">
        <v>0</v>
      </c>
      <c r="Z36" s="89" t="n">
        <v>60</v>
      </c>
      <c r="AA36" s="88" t="n">
        <v>0</v>
      </c>
      <c r="AB36" s="93" t="n">
        <f aca="false">U36-T36+AX36</f>
        <v>106</v>
      </c>
      <c r="AC36" s="94" t="n">
        <f aca="false">T36-S36</f>
        <v>-75</v>
      </c>
      <c r="AD36" s="88" t="n">
        <v>142</v>
      </c>
      <c r="AE36" s="95" t="n">
        <f aca="false">IF(AD36&gt;0, U36/(AD36*24),"no data")</f>
        <v>0.943368544600939</v>
      </c>
      <c r="AF36" s="96" t="n">
        <f aca="false">IF(Q36&gt;0,Q36/24,"no data")</f>
        <v>146.333333333333</v>
      </c>
      <c r="AG36" s="95" t="n">
        <f aca="false">IF(T36&gt;0,(T36/Q36),"no data")</f>
        <v>0.885250569476082</v>
      </c>
      <c r="AH36" s="97" t="n">
        <f aca="false">(1440-((V36*W36)+(X36*Y36)+(Z36*AA36))/(V36+X36+Z36))/1440</f>
        <v>1</v>
      </c>
      <c r="AI36" s="98" t="n">
        <f aca="false">IF(T36&gt;0,(1440-((W36*V36+AR36*AS36)+(Y36*X36+AT36*AU36)+(Z36*AA36+AV36*AW36))/(V36+X36+Z36))/1440,"no data")</f>
        <v>0.937062937062937</v>
      </c>
      <c r="AJ36" s="117" t="n">
        <v>7.91</v>
      </c>
      <c r="AK36" s="121" t="n">
        <v>129.76</v>
      </c>
      <c r="AL36" s="101" t="n">
        <f aca="false">AJ36*AK36</f>
        <v>1026.4016</v>
      </c>
      <c r="AM36" s="117" t="n">
        <v>28.025</v>
      </c>
      <c r="AN36" s="119" t="n">
        <v>946</v>
      </c>
      <c r="AO36" s="103" t="n">
        <f aca="false">AM36*AN36</f>
        <v>26511.65</v>
      </c>
      <c r="AP36" s="104" t="n">
        <f aca="false">IF(T36&gt;0,((((AJ36*AK36)+(AM36*AN36))/(T36*1000))*1000000),"no data")</f>
        <v>8857.52705049855</v>
      </c>
      <c r="AQ36" s="101" t="n">
        <f aca="false">R36/24</f>
        <v>132.666666666667</v>
      </c>
      <c r="AR36" s="88" t="n">
        <v>0</v>
      </c>
      <c r="AS36" s="106" t="n">
        <v>0</v>
      </c>
      <c r="AT36" s="106" t="n">
        <v>0</v>
      </c>
      <c r="AU36" s="88" t="n">
        <v>0</v>
      </c>
      <c r="AV36" s="106" t="n">
        <v>18</v>
      </c>
      <c r="AW36" s="88" t="n">
        <v>720</v>
      </c>
      <c r="AX36" s="88" t="n">
        <v>0</v>
      </c>
      <c r="AZ36" s="107" t="n">
        <v>1009</v>
      </c>
      <c r="BA36" s="107" t="n">
        <v>990</v>
      </c>
      <c r="BB36" s="107" t="n">
        <v>1216</v>
      </c>
      <c r="BC36" s="107" t="n">
        <f aca="false">BA36-AZ36</f>
        <v>-19</v>
      </c>
      <c r="BD36" s="107" t="n">
        <f aca="false">AP36</f>
        <v>8857.52705049855</v>
      </c>
      <c r="BE36" s="232" t="n">
        <f aca="false">BB36/24</f>
        <v>50.6666666666667</v>
      </c>
      <c r="BF36" s="109" t="n">
        <v>1.164</v>
      </c>
      <c r="BG36" s="110" t="n">
        <v>1.164</v>
      </c>
      <c r="BH36" s="111" t="n">
        <v>24</v>
      </c>
      <c r="BI36" s="112" t="n">
        <v>27.32</v>
      </c>
      <c r="BJ36" s="111" t="n">
        <v>22.96</v>
      </c>
      <c r="BK36" s="111" t="n">
        <v>22.32</v>
      </c>
      <c r="BL36" s="112" t="n">
        <v>988.67</v>
      </c>
      <c r="BM36" s="111" t="n">
        <v>50.08</v>
      </c>
      <c r="BN36" s="113" t="n">
        <v>0.9365</v>
      </c>
      <c r="BO36" s="112" t="n">
        <v>96.72</v>
      </c>
      <c r="BP36" s="111" t="n">
        <v>86.27</v>
      </c>
      <c r="BQ36" s="114"/>
      <c r="BR36" s="107" t="n">
        <v>12724</v>
      </c>
      <c r="BS36" s="107" t="n">
        <v>12859</v>
      </c>
      <c r="BT36" s="116" t="n">
        <f aca="false">BS36-BR36</f>
        <v>135</v>
      </c>
      <c r="BU36" s="161" t="n">
        <f aca="false">BF36+BG36</f>
        <v>2.328</v>
      </c>
      <c r="BV36" s="108" t="n">
        <v>12</v>
      </c>
      <c r="BW36" s="108" t="n">
        <v>12</v>
      </c>
      <c r="BX36" s="108" t="n">
        <v>24</v>
      </c>
      <c r="BY36" s="108" t="n">
        <v>6.6</v>
      </c>
    </row>
    <row r="37" customFormat="false" ht="15" hidden="false" customHeight="false" outlineLevel="0" collapsed="false">
      <c r="A37" s="226"/>
      <c r="B37" s="85" t="n">
        <v>43005</v>
      </c>
      <c r="C37" s="86" t="n">
        <v>88.3</v>
      </c>
      <c r="D37" s="214" t="n">
        <v>0.624</v>
      </c>
      <c r="E37" s="88" t="n">
        <v>101</v>
      </c>
      <c r="F37" s="88" t="n">
        <v>76</v>
      </c>
      <c r="G37" s="89" t="n">
        <v>24</v>
      </c>
      <c r="H37" s="89" t="n">
        <v>0</v>
      </c>
      <c r="I37" s="89" t="n">
        <v>24</v>
      </c>
      <c r="J37" s="89" t="n">
        <v>0</v>
      </c>
      <c r="K37" s="90" t="n">
        <v>0</v>
      </c>
      <c r="L37" s="90" t="n">
        <v>0</v>
      </c>
      <c r="M37" s="90" t="n">
        <v>0</v>
      </c>
      <c r="N37" s="90" t="n">
        <v>0</v>
      </c>
      <c r="O37" s="90" t="n">
        <v>0</v>
      </c>
      <c r="P37" s="90" t="n">
        <v>0</v>
      </c>
      <c r="Q37" s="90" t="n">
        <v>3516</v>
      </c>
      <c r="R37" s="91" t="n">
        <v>2981</v>
      </c>
      <c r="S37" s="91" t="n">
        <v>2981</v>
      </c>
      <c r="T37" s="92" t="n">
        <v>2914</v>
      </c>
      <c r="U37" s="92" t="n">
        <v>3016</v>
      </c>
      <c r="V37" s="89" t="n">
        <v>42</v>
      </c>
      <c r="W37" s="89" t="n">
        <v>0</v>
      </c>
      <c r="X37" s="89" t="n">
        <v>41</v>
      </c>
      <c r="Y37" s="89" t="n">
        <v>0</v>
      </c>
      <c r="Z37" s="89" t="n">
        <v>60</v>
      </c>
      <c r="AA37" s="88" t="n">
        <v>0</v>
      </c>
      <c r="AB37" s="93" t="n">
        <f aca="false">U37-T37+AX37</f>
        <v>102</v>
      </c>
      <c r="AC37" s="94" t="n">
        <f aca="false">T37-S37</f>
        <v>-67</v>
      </c>
      <c r="AD37" s="88" t="n">
        <v>128</v>
      </c>
      <c r="AE37" s="95" t="n">
        <f aca="false">IF(AD37&gt;0, U37/(AD37*24),"no data")</f>
        <v>0.981770833333333</v>
      </c>
      <c r="AF37" s="96" t="n">
        <f aca="false">IF(Q37&gt;0,Q37/24,"no data")</f>
        <v>146.5</v>
      </c>
      <c r="AG37" s="95" t="n">
        <f aca="false">IF(T37&gt;0,(T37/Q37),"no data")</f>
        <v>0.828782707622298</v>
      </c>
      <c r="AH37" s="97" t="n">
        <f aca="false">(1440-((V37*W37)+(X37*Y37)+(Z37*AA37))/(V37+X37+Z37))/1440</f>
        <v>1</v>
      </c>
      <c r="AI37" s="98" t="n">
        <f aca="false">IF(T37&gt;0,(1440-((W37*V37+AR37*AS37)+(Y37*X37+AT37*AU37)+(Z37*AA37+AV37*AW37))/(V37+X37+Z37))/1440,"no data")</f>
        <v>0.874125874125874</v>
      </c>
      <c r="AJ37" s="117" t="n">
        <v>7.925</v>
      </c>
      <c r="AK37" s="121" t="n">
        <v>129.08</v>
      </c>
      <c r="AL37" s="101" t="n">
        <f aca="false">AJ37*AK37</f>
        <v>1022.959</v>
      </c>
      <c r="AM37" s="117" t="n">
        <v>25.751</v>
      </c>
      <c r="AN37" s="119" t="n">
        <v>946</v>
      </c>
      <c r="AO37" s="103" t="n">
        <f aca="false">AM37*AN37</f>
        <v>24360.446</v>
      </c>
      <c r="AP37" s="104" t="n">
        <f aca="false">IF(T37&gt;0,((((AJ37*AK37)+(AM37*AN37))/(T37*1000))*1000000),"no data")</f>
        <v>8710.8459162663</v>
      </c>
      <c r="AQ37" s="101" t="n">
        <f aca="false">R37/24</f>
        <v>124.208333333333</v>
      </c>
      <c r="AR37" s="88" t="n">
        <v>0</v>
      </c>
      <c r="AS37" s="106" t="n">
        <v>0</v>
      </c>
      <c r="AT37" s="106" t="n">
        <v>0</v>
      </c>
      <c r="AU37" s="88" t="n">
        <v>0</v>
      </c>
      <c r="AV37" s="106" t="n">
        <v>18</v>
      </c>
      <c r="AW37" s="88" t="n">
        <v>1440</v>
      </c>
      <c r="AX37" s="88" t="n">
        <v>0</v>
      </c>
      <c r="AZ37" s="107" t="n">
        <v>1009</v>
      </c>
      <c r="BA37" s="107" t="n">
        <v>992</v>
      </c>
      <c r="BB37" s="107" t="n">
        <v>1015</v>
      </c>
      <c r="BC37" s="107" t="n">
        <f aca="false">BA37-AZ37</f>
        <v>-17</v>
      </c>
      <c r="BD37" s="107" t="n">
        <f aca="false">AP37</f>
        <v>8710.8459162663</v>
      </c>
      <c r="BE37" s="232" t="n">
        <f aca="false">BB37/24</f>
        <v>42.2916666666667</v>
      </c>
      <c r="BF37" s="109" t="n">
        <v>0</v>
      </c>
      <c r="BG37" s="110" t="n">
        <v>0</v>
      </c>
      <c r="BH37" s="111" t="n">
        <v>24</v>
      </c>
      <c r="BI37" s="112" t="n">
        <v>27.32</v>
      </c>
      <c r="BJ37" s="111" t="n">
        <v>22.87</v>
      </c>
      <c r="BK37" s="111" t="n">
        <v>22.39</v>
      </c>
      <c r="BL37" s="112" t="n">
        <v>989.25</v>
      </c>
      <c r="BM37" s="111" t="n">
        <v>50.1</v>
      </c>
      <c r="BN37" s="122" t="n">
        <v>0.9367</v>
      </c>
      <c r="BO37" s="111" t="n">
        <v>96.67</v>
      </c>
      <c r="BP37" s="111" t="n">
        <v>86.24</v>
      </c>
      <c r="BQ37" s="114"/>
      <c r="BR37" s="107" t="n">
        <v>12710</v>
      </c>
      <c r="BS37" s="107" t="n">
        <v>12810</v>
      </c>
      <c r="BT37" s="116" t="n">
        <f aca="false">BS37-BR37</f>
        <v>100</v>
      </c>
      <c r="BU37" s="161" t="n">
        <f aca="false">BF37+BG37</f>
        <v>0</v>
      </c>
      <c r="BV37" s="108" t="n">
        <v>0</v>
      </c>
      <c r="BW37" s="108" t="n">
        <v>0</v>
      </c>
      <c r="BX37" s="108" t="n">
        <v>24</v>
      </c>
      <c r="BY37" s="108" t="n">
        <v>6.75</v>
      </c>
    </row>
    <row r="38" customFormat="false" ht="15" hidden="false" customHeight="false" outlineLevel="0" collapsed="false">
      <c r="A38" s="226"/>
      <c r="B38" s="85" t="n">
        <v>43006</v>
      </c>
      <c r="C38" s="86" t="n">
        <v>86.9</v>
      </c>
      <c r="D38" s="214" t="n">
        <v>0.62</v>
      </c>
      <c r="E38" s="88" t="n">
        <v>102</v>
      </c>
      <c r="F38" s="88" t="n">
        <v>74</v>
      </c>
      <c r="G38" s="89" t="n">
        <v>24</v>
      </c>
      <c r="H38" s="89" t="n">
        <v>0</v>
      </c>
      <c r="I38" s="89" t="n">
        <v>24</v>
      </c>
      <c r="J38" s="89" t="n">
        <v>0</v>
      </c>
      <c r="K38" s="90" t="n">
        <v>0</v>
      </c>
      <c r="L38" s="90" t="n">
        <v>0</v>
      </c>
      <c r="M38" s="90" t="n">
        <v>0</v>
      </c>
      <c r="N38" s="90" t="n">
        <v>0</v>
      </c>
      <c r="O38" s="90" t="n">
        <v>12</v>
      </c>
      <c r="P38" s="90" t="n">
        <v>0</v>
      </c>
      <c r="Q38" s="90" t="n">
        <v>3527</v>
      </c>
      <c r="R38" s="91" t="n">
        <v>3190</v>
      </c>
      <c r="S38" s="91" t="n">
        <v>3190</v>
      </c>
      <c r="T38" s="92" t="n">
        <v>3124</v>
      </c>
      <c r="U38" s="92" t="n">
        <v>3231</v>
      </c>
      <c r="V38" s="89" t="n">
        <v>42</v>
      </c>
      <c r="W38" s="89" t="n">
        <v>0</v>
      </c>
      <c r="X38" s="89" t="n">
        <v>41</v>
      </c>
      <c r="Y38" s="89" t="n">
        <v>0</v>
      </c>
      <c r="Z38" s="89" t="n">
        <v>60</v>
      </c>
      <c r="AA38" s="88" t="n">
        <v>0</v>
      </c>
      <c r="AB38" s="93" t="n">
        <f aca="false">U38-T38+AX38</f>
        <v>107</v>
      </c>
      <c r="AC38" s="94" t="n">
        <f aca="false">T38-S38</f>
        <v>-66</v>
      </c>
      <c r="AD38" s="88" t="n">
        <v>143</v>
      </c>
      <c r="AE38" s="95" t="n">
        <f aca="false">IF(AD38&gt;0, U38/(AD38*24),"no data")</f>
        <v>0.941433566433566</v>
      </c>
      <c r="AF38" s="96" t="n">
        <f aca="false">IF(Q38&gt;0,Q38/24,"no data")</f>
        <v>146.958333333333</v>
      </c>
      <c r="AG38" s="95" t="n">
        <f aca="false">IF(T38&gt;0,(T38/Q38),"no data")</f>
        <v>0.885738588035157</v>
      </c>
      <c r="AH38" s="97" t="n">
        <f aca="false">(1440-((V38*W38)+(X38*Y38)+(Z38*AA38))/(V38+X38+Z38))/1440</f>
        <v>1</v>
      </c>
      <c r="AI38" s="98" t="n">
        <f aca="false">IF(T38&gt;0,(1440-((W38*V38+AR38*AS38)+(Y38*X38+AT38*AU38)+(Z38*AA38+AV38*AW38))/(V38+X38+Z38))/1440,"no data")</f>
        <v>0.937062937062937</v>
      </c>
      <c r="AJ38" s="117" t="n">
        <v>7.935</v>
      </c>
      <c r="AK38" s="121" t="n">
        <v>129.03</v>
      </c>
      <c r="AL38" s="101" t="n">
        <f aca="false">AJ38*AK38</f>
        <v>1023.85305</v>
      </c>
      <c r="AM38" s="117" t="n">
        <v>28.174</v>
      </c>
      <c r="AN38" s="119" t="n">
        <v>945</v>
      </c>
      <c r="AO38" s="103" t="n">
        <f aca="false">AM38*AN38</f>
        <v>26624.43</v>
      </c>
      <c r="AP38" s="104" t="n">
        <f aca="false">IF(T38&gt;0,((((AJ38*AK38)+(AM38*AN38))/(T38*1000))*1000000),"no data")</f>
        <v>8850.28266645327</v>
      </c>
      <c r="AQ38" s="101" t="n">
        <f aca="false">R38/24</f>
        <v>132.916666666667</v>
      </c>
      <c r="AR38" s="88" t="n">
        <v>0</v>
      </c>
      <c r="AS38" s="106" t="n">
        <v>0</v>
      </c>
      <c r="AT38" s="106" t="n">
        <v>0</v>
      </c>
      <c r="AU38" s="88" t="n">
        <v>0</v>
      </c>
      <c r="AV38" s="106" t="n">
        <v>18</v>
      </c>
      <c r="AW38" s="88" t="n">
        <v>720</v>
      </c>
      <c r="AX38" s="88" t="n">
        <v>0</v>
      </c>
      <c r="AZ38" s="107" t="n">
        <v>1016</v>
      </c>
      <c r="BA38" s="107" t="n">
        <v>997</v>
      </c>
      <c r="BB38" s="107" t="n">
        <v>1218</v>
      </c>
      <c r="BC38" s="107" t="n">
        <f aca="false">BA38-AZ38</f>
        <v>-19</v>
      </c>
      <c r="BD38" s="107" t="n">
        <f aca="false">AP38</f>
        <v>8850.28266645327</v>
      </c>
      <c r="BE38" s="232" t="n">
        <f aca="false">BB38/24</f>
        <v>50.75</v>
      </c>
      <c r="BF38" s="109" t="n">
        <v>1.156</v>
      </c>
      <c r="BG38" s="110" t="n">
        <v>1.154</v>
      </c>
      <c r="BH38" s="111" t="n">
        <v>24</v>
      </c>
      <c r="BI38" s="112" t="n">
        <v>27.48</v>
      </c>
      <c r="BJ38" s="112" t="n">
        <v>23.09</v>
      </c>
      <c r="BK38" s="112" t="n">
        <v>22.31</v>
      </c>
      <c r="BL38" s="112" t="n">
        <v>988.71</v>
      </c>
      <c r="BM38" s="111" t="n">
        <v>50.11</v>
      </c>
      <c r="BN38" s="113" t="n">
        <v>0.9366</v>
      </c>
      <c r="BO38" s="108" t="n">
        <v>96.46</v>
      </c>
      <c r="BP38" s="108" t="n">
        <v>86.23</v>
      </c>
      <c r="BQ38" s="114"/>
      <c r="BR38" s="107" t="n">
        <v>12729</v>
      </c>
      <c r="BS38" s="107" t="n">
        <v>12848</v>
      </c>
      <c r="BT38" s="116" t="n">
        <f aca="false">BS38-BR38</f>
        <v>119</v>
      </c>
      <c r="BU38" s="161" t="n">
        <f aca="false">BF38+BG38</f>
        <v>2.31</v>
      </c>
      <c r="BV38" s="108" t="n">
        <v>12</v>
      </c>
      <c r="BW38" s="108" t="n">
        <v>12</v>
      </c>
      <c r="BX38" s="108" t="n">
        <v>24</v>
      </c>
      <c r="BY38" s="108" t="n">
        <v>6.5</v>
      </c>
    </row>
    <row r="39" customFormat="false" ht="15" hidden="false" customHeight="false" outlineLevel="0" collapsed="false">
      <c r="A39" s="226"/>
      <c r="B39" s="85" t="n">
        <v>43007</v>
      </c>
      <c r="C39" s="86" t="n">
        <v>87.18</v>
      </c>
      <c r="D39" s="214" t="n">
        <v>0.57</v>
      </c>
      <c r="E39" s="88" t="n">
        <v>100</v>
      </c>
      <c r="F39" s="88" t="n">
        <v>74</v>
      </c>
      <c r="G39" s="89" t="n">
        <v>24</v>
      </c>
      <c r="H39" s="89" t="n">
        <v>0</v>
      </c>
      <c r="I39" s="89" t="n">
        <v>24</v>
      </c>
      <c r="J39" s="89" t="n">
        <v>0</v>
      </c>
      <c r="K39" s="90" t="n">
        <v>0</v>
      </c>
      <c r="L39" s="90" t="n">
        <v>0</v>
      </c>
      <c r="M39" s="90" t="n">
        <v>0</v>
      </c>
      <c r="N39" s="90" t="n">
        <v>0</v>
      </c>
      <c r="O39" s="90" t="n">
        <v>12</v>
      </c>
      <c r="P39" s="90" t="n">
        <v>0</v>
      </c>
      <c r="Q39" s="90" t="n">
        <v>3524</v>
      </c>
      <c r="R39" s="91" t="n">
        <v>3203</v>
      </c>
      <c r="S39" s="91" t="n">
        <v>3203</v>
      </c>
      <c r="T39" s="92" t="n">
        <v>3137</v>
      </c>
      <c r="U39" s="92" t="n">
        <v>3243</v>
      </c>
      <c r="V39" s="89" t="n">
        <v>43</v>
      </c>
      <c r="W39" s="89" t="n">
        <v>0</v>
      </c>
      <c r="X39" s="89" t="n">
        <v>42</v>
      </c>
      <c r="Y39" s="89" t="n">
        <v>0</v>
      </c>
      <c r="Z39" s="89" t="n">
        <v>60</v>
      </c>
      <c r="AA39" s="88" t="n">
        <v>0</v>
      </c>
      <c r="AB39" s="93" t="n">
        <f aca="false">U39-T39+AX39</f>
        <v>106</v>
      </c>
      <c r="AC39" s="94" t="n">
        <f aca="false">T39-S39</f>
        <v>-66</v>
      </c>
      <c r="AD39" s="88" t="n">
        <v>143</v>
      </c>
      <c r="AE39" s="95" t="n">
        <f aca="false">IF(AD39&gt;0, U39/(AD39*24),"no data")</f>
        <v>0.94493006993007</v>
      </c>
      <c r="AF39" s="96" t="n">
        <f aca="false">IF(Q39&gt;0,Q39/24,"no data")</f>
        <v>146.833333333333</v>
      </c>
      <c r="AG39" s="95" t="n">
        <f aca="false">IF(T39&gt;0,(T39/Q39),"no data")</f>
        <v>0.890181611804767</v>
      </c>
      <c r="AH39" s="97" t="n">
        <f aca="false">(1440-((V39*W39)+(X39*Y39)+(Z39*AA39))/(V39+X39+Z39))/1440</f>
        <v>1</v>
      </c>
      <c r="AI39" s="98" t="n">
        <f aca="false">IF(T39&gt;0,(1440-((W39*V39+AR39*AS39)+(Y39*X39+AT39*AU39)+(Z39*AA39+AV39*AW39))/(V39+X39+Z39))/1440,"no data")</f>
        <v>0.941379310344827</v>
      </c>
      <c r="AJ39" s="117" t="n">
        <v>7.925</v>
      </c>
      <c r="AK39" s="121" t="n">
        <v>126.57</v>
      </c>
      <c r="AL39" s="101" t="n">
        <f aca="false">AJ39*AK39</f>
        <v>1003.06725</v>
      </c>
      <c r="AM39" s="117" t="n">
        <v>28.19</v>
      </c>
      <c r="AN39" s="119" t="n">
        <v>939.00697</v>
      </c>
      <c r="AO39" s="103" t="n">
        <f aca="false">AM39*AN39</f>
        <v>26470.6064843</v>
      </c>
      <c r="AP39" s="104" t="n">
        <f aca="false">IF(T39&gt;0,((((AJ39*AK39)+(AM39*AN39))/(T39*1000))*1000000),"no data")</f>
        <v>8757.94508584635</v>
      </c>
      <c r="AQ39" s="101" t="n">
        <f aca="false">R39/24</f>
        <v>133.458333333333</v>
      </c>
      <c r="AR39" s="88" t="n">
        <v>0</v>
      </c>
      <c r="AS39" s="106" t="n">
        <v>0</v>
      </c>
      <c r="AT39" s="106" t="n">
        <v>0</v>
      </c>
      <c r="AU39" s="88" t="n">
        <v>0</v>
      </c>
      <c r="AV39" s="106" t="n">
        <v>17</v>
      </c>
      <c r="AW39" s="88" t="n">
        <v>720</v>
      </c>
      <c r="AX39" s="88" t="n">
        <v>0</v>
      </c>
      <c r="AZ39" s="107" t="n">
        <v>1023</v>
      </c>
      <c r="BA39" s="107" t="n">
        <v>1007</v>
      </c>
      <c r="BB39" s="107" t="n">
        <v>1213</v>
      </c>
      <c r="BC39" s="107" t="n">
        <f aca="false">BA39-AZ39</f>
        <v>-16</v>
      </c>
      <c r="BD39" s="107" t="n">
        <f aca="false">AP39</f>
        <v>8757.94508584635</v>
      </c>
      <c r="BE39" s="232" t="n">
        <f aca="false">BB39/24</f>
        <v>50.5416666666667</v>
      </c>
      <c r="BF39" s="109" t="n">
        <v>1.084</v>
      </c>
      <c r="BG39" s="110" t="n">
        <v>1.082</v>
      </c>
      <c r="BH39" s="111" t="n">
        <v>24</v>
      </c>
      <c r="BI39" s="112" t="n">
        <v>27.64</v>
      </c>
      <c r="BJ39" s="112" t="n">
        <v>23.27</v>
      </c>
      <c r="BK39" s="112" t="n">
        <v>22.19</v>
      </c>
      <c r="BL39" s="112" t="n">
        <v>987.96</v>
      </c>
      <c r="BM39" s="111" t="n">
        <v>50.15</v>
      </c>
      <c r="BN39" s="113" t="n">
        <v>0.9374</v>
      </c>
      <c r="BO39" s="108" t="n">
        <v>95.94</v>
      </c>
      <c r="BP39" s="108" t="n">
        <v>86.09</v>
      </c>
      <c r="BQ39" s="114"/>
      <c r="BR39" s="107" t="n">
        <v>12696</v>
      </c>
      <c r="BS39" s="107" t="n">
        <v>12787</v>
      </c>
      <c r="BT39" s="116" t="n">
        <f aca="false">BS39-BR39</f>
        <v>91</v>
      </c>
      <c r="BU39" s="161" t="n">
        <f aca="false">BF39+BG39</f>
        <v>2.166</v>
      </c>
      <c r="BV39" s="108" t="n">
        <v>12</v>
      </c>
      <c r="BW39" s="108" t="n">
        <v>12</v>
      </c>
      <c r="BX39" s="108" t="n">
        <v>24</v>
      </c>
      <c r="BY39" s="108" t="n">
        <v>6.33</v>
      </c>
    </row>
    <row r="40" customFormat="false" ht="15" hidden="false" customHeight="false" outlineLevel="0" collapsed="false">
      <c r="A40" s="226"/>
      <c r="B40" s="85" t="n">
        <v>43008</v>
      </c>
      <c r="C40" s="86" t="n">
        <v>85.38</v>
      </c>
      <c r="D40" s="214" t="n">
        <v>0.5883</v>
      </c>
      <c r="E40" s="88" t="n">
        <v>100</v>
      </c>
      <c r="F40" s="88" t="n">
        <v>72</v>
      </c>
      <c r="G40" s="89" t="n">
        <v>24</v>
      </c>
      <c r="H40" s="89" t="n">
        <v>0</v>
      </c>
      <c r="I40" s="89" t="n">
        <v>24</v>
      </c>
      <c r="J40" s="89" t="n">
        <v>0</v>
      </c>
      <c r="K40" s="90" t="n">
        <v>0</v>
      </c>
      <c r="L40" s="90" t="n">
        <v>0</v>
      </c>
      <c r="M40" s="90" t="n">
        <v>0</v>
      </c>
      <c r="N40" s="90" t="n">
        <v>0</v>
      </c>
      <c r="O40" s="90" t="n">
        <v>5</v>
      </c>
      <c r="P40" s="90" t="n">
        <v>0</v>
      </c>
      <c r="Q40" s="90" t="n">
        <v>3543</v>
      </c>
      <c r="R40" s="91" t="n">
        <v>3107</v>
      </c>
      <c r="S40" s="91" t="n">
        <v>3107</v>
      </c>
      <c r="T40" s="92" t="n">
        <v>3043</v>
      </c>
      <c r="U40" s="92" t="n">
        <v>3141</v>
      </c>
      <c r="V40" s="89" t="n">
        <v>43</v>
      </c>
      <c r="W40" s="89" t="n">
        <v>0</v>
      </c>
      <c r="X40" s="89" t="n">
        <v>42</v>
      </c>
      <c r="Y40" s="89" t="n">
        <v>0</v>
      </c>
      <c r="Z40" s="89" t="n">
        <v>60</v>
      </c>
      <c r="AA40" s="88" t="n">
        <v>0</v>
      </c>
      <c r="AB40" s="93" t="n">
        <f aca="false">U40-T40+AX40</f>
        <v>98</v>
      </c>
      <c r="AC40" s="94" t="n">
        <f aca="false">T40-S40</f>
        <v>-64</v>
      </c>
      <c r="AD40" s="88" t="n">
        <v>143</v>
      </c>
      <c r="AE40" s="95" t="n">
        <f aca="false">IF(AD40&gt;0, U40/(AD40*24),"no data")</f>
        <v>0.91520979020979</v>
      </c>
      <c r="AF40" s="96" t="n">
        <f aca="false">IF(Q40&gt;0,Q40/24,"no data")</f>
        <v>147.625</v>
      </c>
      <c r="AG40" s="95" t="n">
        <f aca="false">IF(T40&gt;0,(T40/Q40),"no data")</f>
        <v>0.858876658199266</v>
      </c>
      <c r="AH40" s="97" t="n">
        <f aca="false">(1440-((V40*W40)+(X40*Y40)+(Z40*AA40))/(V40+X40+Z40))/1440</f>
        <v>1</v>
      </c>
      <c r="AI40" s="98" t="n">
        <f aca="false">IF(T40&gt;0,(1440-((W40*V40+AR40*AS40)+(Y40*X40+AT40*AU40)+(Z40*AA40+AV40*AW40))/(V40+X40+Z40))/1440,"no data")</f>
        <v>0.907183908045977</v>
      </c>
      <c r="AJ40" s="117" t="n">
        <v>7.92</v>
      </c>
      <c r="AK40" s="121" t="n">
        <v>128.62</v>
      </c>
      <c r="AL40" s="101" t="n">
        <f aca="false">AJ40*AK40</f>
        <v>1018.6704</v>
      </c>
      <c r="AM40" s="117" t="n">
        <v>26.941</v>
      </c>
      <c r="AN40" s="119" t="n">
        <v>945</v>
      </c>
      <c r="AO40" s="103" t="n">
        <f aca="false">AM40*AN40</f>
        <v>25459.245</v>
      </c>
      <c r="AP40" s="104" t="n">
        <f aca="false">IF(T40&gt;0,((((AJ40*AK40)+(AM40*AN40))/(T40*1000))*1000000),"no data")</f>
        <v>8701.25382845876</v>
      </c>
      <c r="AQ40" s="101" t="n">
        <f aca="false">R40/24</f>
        <v>129.458333333333</v>
      </c>
      <c r="AR40" s="88" t="n">
        <v>0</v>
      </c>
      <c r="AS40" s="106" t="n">
        <v>0</v>
      </c>
      <c r="AT40" s="106" t="n">
        <v>0</v>
      </c>
      <c r="AU40" s="88" t="n">
        <v>0</v>
      </c>
      <c r="AV40" s="106" t="n">
        <v>17</v>
      </c>
      <c r="AW40" s="88" t="n">
        <v>1140</v>
      </c>
      <c r="AX40" s="88" t="n">
        <v>0</v>
      </c>
      <c r="AZ40" s="107" t="n">
        <v>1025</v>
      </c>
      <c r="BA40" s="107" t="n">
        <v>1010</v>
      </c>
      <c r="BB40" s="107" t="n">
        <v>1106</v>
      </c>
      <c r="BC40" s="107" t="n">
        <f aca="false">BA40-AZ40</f>
        <v>-15</v>
      </c>
      <c r="BD40" s="107" t="n">
        <f aca="false">AP40</f>
        <v>8701.25382845876</v>
      </c>
      <c r="BE40" s="232" t="n">
        <f aca="false">BB40/24</f>
        <v>46.0833333333333</v>
      </c>
      <c r="BF40" s="109" t="n">
        <v>0.463</v>
      </c>
      <c r="BG40" s="110" t="n">
        <v>0.463</v>
      </c>
      <c r="BH40" s="111" t="n">
        <v>24</v>
      </c>
      <c r="BI40" s="112" t="n">
        <v>27.61</v>
      </c>
      <c r="BJ40" s="112" t="n">
        <v>23.21</v>
      </c>
      <c r="BK40" s="112" t="n">
        <v>22.12</v>
      </c>
      <c r="BL40" s="112" t="n">
        <v>990</v>
      </c>
      <c r="BM40" s="111" t="n">
        <v>50.12</v>
      </c>
      <c r="BN40" s="113" t="n">
        <v>0.9368</v>
      </c>
      <c r="BO40" s="108" t="n">
        <v>95.81</v>
      </c>
      <c r="BP40" s="108" t="n">
        <v>86.1</v>
      </c>
      <c r="BQ40" s="114"/>
      <c r="BR40" s="107" t="n">
        <v>12655</v>
      </c>
      <c r="BS40" s="107" t="n">
        <v>12721</v>
      </c>
      <c r="BT40" s="116" t="n">
        <f aca="false">BS40-BR40</f>
        <v>66</v>
      </c>
      <c r="BU40" s="161" t="n">
        <f aca="false">BF40+BG40</f>
        <v>0.926</v>
      </c>
      <c r="BV40" s="123" t="n">
        <v>5</v>
      </c>
      <c r="BW40" s="123" t="n">
        <v>5</v>
      </c>
      <c r="BX40" s="123" t="n">
        <v>24</v>
      </c>
      <c r="BY40" s="123" t="n">
        <v>5.95</v>
      </c>
    </row>
    <row r="41" customFormat="false" ht="15" hidden="false" customHeight="false" outlineLevel="0" collapsed="false">
      <c r="A41" s="522"/>
      <c r="B41" s="523" t="s">
        <v>149</v>
      </c>
      <c r="C41" s="403" t="n">
        <f aca="false">AVERAGE(C11:C40)</f>
        <v>88.664</v>
      </c>
      <c r="D41" s="404" t="n">
        <f aca="false">AVERAGE(D11:D40)</f>
        <v>0.642603333333333</v>
      </c>
      <c r="E41" s="403" t="n">
        <f aca="false">AVERAGE(E11:E40)</f>
        <v>99.7</v>
      </c>
      <c r="F41" s="403" t="n">
        <f aca="false">AVERAGE(F11:F40)</f>
        <v>78.6666666666667</v>
      </c>
      <c r="G41" s="403" t="n">
        <f aca="false">SUM(G11:G40)+(INT(SUM(H11:H40)/60))</f>
        <v>712</v>
      </c>
      <c r="H41" s="403" t="n">
        <f aca="false">SUM(H11:H40)-(INT(SUM(H11:H40)/60)*60)</f>
        <v>50</v>
      </c>
      <c r="I41" s="403" t="n">
        <f aca="false">SUM(I11:I40)+(INT(SUM(J11:J40)/60))</f>
        <v>718</v>
      </c>
      <c r="J41" s="403" t="n">
        <f aca="false">SUM(J11:J40)-(INT(SUM(J11:J40)/60)*60)</f>
        <v>46</v>
      </c>
      <c r="K41" s="403" t="n">
        <f aca="false">SUM(K11:K40)-(INT(SUM(K11:K40)/60)*60)</f>
        <v>0</v>
      </c>
      <c r="L41" s="403" t="n">
        <f aca="false">SUM(L11:L40)-(INT(SUM(L11:L40)/60)*60)</f>
        <v>0</v>
      </c>
      <c r="M41" s="403" t="n">
        <f aca="false">SUM(M11:M40)-(INT(SUM(M11:M40)/60)*60)</f>
        <v>0</v>
      </c>
      <c r="N41" s="403" t="n">
        <f aca="false">SUM(N11:N40)-(INT(SUM(N11:N40)/60)*60)</f>
        <v>0</v>
      </c>
      <c r="O41" s="403" t="n">
        <f aca="false">SUM(O11:O40)-(INT(SUM(O11:O40)/60)*60)</f>
        <v>51.5</v>
      </c>
      <c r="P41" s="403" t="n">
        <f aca="false">SUM(P11:P40)-(INT(SUM(P11:P40)/60)*60)</f>
        <v>0</v>
      </c>
      <c r="Q41" s="405" t="n">
        <f aca="false">SUM(Q11:Q40)</f>
        <v>105319</v>
      </c>
      <c r="R41" s="405" t="n">
        <f aca="false">SUM(R11:R40)</f>
        <v>90621</v>
      </c>
      <c r="S41" s="405" t="n">
        <f aca="false">SUM(S11:S40)</f>
        <v>90621</v>
      </c>
      <c r="T41" s="524" t="n">
        <v>88550.83</v>
      </c>
      <c r="U41" s="405" t="n">
        <f aca="false">SUM(U11:U40)</f>
        <v>91388</v>
      </c>
      <c r="V41" s="408" t="n">
        <f aca="false">AVERAGE(V11:V40)</f>
        <v>41.9</v>
      </c>
      <c r="W41" s="408" t="n">
        <f aca="false">SUM(W11:W40)</f>
        <v>379</v>
      </c>
      <c r="X41" s="408" t="n">
        <f aca="false">AVERAGE(X11:X40)</f>
        <v>41.1666666666667</v>
      </c>
      <c r="Y41" s="408" t="n">
        <f aca="false">SUM(Y11:Y40)</f>
        <v>73</v>
      </c>
      <c r="Z41" s="408" t="n">
        <f aca="false">AVERAGE(Z11:Z40)</f>
        <v>60</v>
      </c>
      <c r="AA41" s="408" t="n">
        <f aca="false">SUM(AA11:AA40)</f>
        <v>108</v>
      </c>
      <c r="AB41" s="409" t="n">
        <f aca="false">U41-T41+AX41</f>
        <v>2837.17</v>
      </c>
      <c r="AC41" s="406" t="n">
        <f aca="false">(SUM($AC$11:$AC$40))</f>
        <v>-2243</v>
      </c>
      <c r="AD41" s="406" t="n">
        <f aca="false">AVERAGE(AD11:AD40)</f>
        <v>132.2</v>
      </c>
      <c r="AE41" s="410" t="n">
        <f aca="false">AVERAGE(AE11:AE40)</f>
        <v>0.961069463202749</v>
      </c>
      <c r="AF41" s="411" t="n">
        <f aca="false">AVERAGE(AF11:AF40)</f>
        <v>146.276388888889</v>
      </c>
      <c r="AG41" s="410" t="n">
        <f aca="false">T41/Q41</f>
        <v>0.84078684757736</v>
      </c>
      <c r="AH41" s="410" t="n">
        <f aca="false">AVERAGE(AH11:AH40)</f>
        <v>0.995953370080143</v>
      </c>
      <c r="AI41" s="410" t="n">
        <f aca="false">AVERAGE(AI11:AI40)</f>
        <v>0.887749482898965</v>
      </c>
      <c r="AJ41" s="412" t="n">
        <f aca="false">SUM(AJ11:AJ40)</f>
        <v>237.507</v>
      </c>
      <c r="AK41" s="412" t="n">
        <f aca="false">AVERAGE(AK11:AK40)</f>
        <v>129.698333333333</v>
      </c>
      <c r="AL41" s="412" t="n">
        <f aca="false">SUM(AL11:AL40)</f>
        <v>30809.36598</v>
      </c>
      <c r="AM41" s="412" t="n">
        <f aca="false">SUM(AM11:AM40)</f>
        <v>782.672</v>
      </c>
      <c r="AN41" s="412" t="n">
        <f aca="false">AVERAGE(AN11:AN40)</f>
        <v>945.483565666667</v>
      </c>
      <c r="AO41" s="411" t="n">
        <f aca="false">SUM(AO11:AO40)</f>
        <v>740002.3299843</v>
      </c>
      <c r="AP41" s="414" t="n">
        <f aca="false">((AL41+AO41))/(T41*1000)*1000000</f>
        <v>8704.73710934499</v>
      </c>
      <c r="AQ41" s="565" t="n">
        <f aca="false">AVERAGE(AQ11:AQ40)</f>
        <v>125.8625</v>
      </c>
      <c r="AR41" s="416" t="n">
        <f aca="false">SUM(AR8:AR38)</f>
        <v>41</v>
      </c>
      <c r="AS41" s="416" t="n">
        <f aca="false">SUM(AS8:AS38)</f>
        <v>51</v>
      </c>
      <c r="AT41" s="416" t="n">
        <f aca="false">SUM(AT8:AT38)</f>
        <v>20</v>
      </c>
      <c r="AU41" s="416" t="n">
        <f aca="false">SUM(AU8:AU38)</f>
        <v>21</v>
      </c>
      <c r="AV41" s="416" t="n">
        <f aca="false">SUM(AV8:AV38)</f>
        <v>558</v>
      </c>
      <c r="AW41" s="416" t="n">
        <f aca="false">SUM(AW8:AW38)</f>
        <v>37422</v>
      </c>
      <c r="AX41" s="416" t="n">
        <f aca="false">SUM(AX8:AX38)</f>
        <v>0</v>
      </c>
      <c r="AZ41" s="437" t="n">
        <f aca="false">SUM(AZ8:AZ38)</f>
        <v>30872</v>
      </c>
      <c r="BA41" s="437" t="n">
        <f aca="false">SUM(BA8:BA38)</f>
        <v>30688</v>
      </c>
      <c r="BB41" s="437" t="n">
        <f aca="false">SUM(BB8:BB38)</f>
        <v>32995</v>
      </c>
      <c r="BC41" s="5" t="n">
        <f aca="false">(BA41-AZ41)</f>
        <v>-184</v>
      </c>
      <c r="BD41" s="526" t="n">
        <f aca="false">AP41</f>
        <v>8704.73710934499</v>
      </c>
      <c r="BE41" s="526" t="n">
        <f aca="false">SUM(BE8:BE38)</f>
        <v>1374.79166666667</v>
      </c>
      <c r="BF41" s="526" t="n">
        <f aca="false">SUM(BF8:BF38)</f>
        <v>11.185</v>
      </c>
      <c r="BG41" s="526" t="n">
        <f aca="false">SUM(BG8:BG38)</f>
        <v>11.139</v>
      </c>
      <c r="BH41" s="526" t="n">
        <f aca="false">AVERAGE(BH8:BH38)</f>
        <v>23.998064516129</v>
      </c>
      <c r="BI41" s="526" t="n">
        <f aca="false">AVERAGE(BI8:BI38)</f>
        <v>26.9983870967742</v>
      </c>
      <c r="BJ41" s="526" t="n">
        <f aca="false">AVERAGE(BJ8:BJ38)</f>
        <v>22.8409677419355</v>
      </c>
      <c r="BK41" s="526" t="n">
        <f aca="false">AVERAGE(BK8:BK38)</f>
        <v>22.4632258064516</v>
      </c>
      <c r="BL41" s="526" t="n">
        <f aca="false">AVERAGE(BL8:BL38)</f>
        <v>985.057741935484</v>
      </c>
      <c r="BM41" s="526" t="n">
        <f aca="false">AVERAGE(BM8:BM38)</f>
        <v>50.1538709677419</v>
      </c>
      <c r="BN41" s="526" t="n">
        <f aca="false">AVERAGE(BN8:BN38)</f>
        <v>0.936132258064516</v>
      </c>
      <c r="BO41" s="526" t="n">
        <f aca="false">AVERAGE(BO8:BO38)</f>
        <v>95.3754838709678</v>
      </c>
      <c r="BP41" s="526" t="n">
        <f aca="false">AVERAGE(BP8:BP38)</f>
        <v>86.3883870967742</v>
      </c>
      <c r="BQ41" s="526" t="e">
        <f aca="false">AVERAGE(BQ8:BQ38)</f>
        <v>#DIV/0!</v>
      </c>
      <c r="BR41" s="526" t="n">
        <f aca="false">AVERAGE(BR8:BR38)</f>
        <v>12745.6774193548</v>
      </c>
      <c r="BS41" s="526" t="n">
        <f aca="false">AVERAGE(BS8:BS38)</f>
        <v>12824.6129032258</v>
      </c>
      <c r="BT41" s="116" t="n">
        <f aca="false">BS41-BR41</f>
        <v>78.9354838709678</v>
      </c>
      <c r="BU41" s="421" t="n">
        <f aca="false">SUM(BU11:BU40)</f>
        <v>19.168</v>
      </c>
      <c r="BV41" s="421" t="n">
        <f aca="false">SUM(BV11:BV40)</f>
        <v>101</v>
      </c>
      <c r="BW41" s="421" t="n">
        <f aca="false">SUM(BW11:BW40)</f>
        <v>101</v>
      </c>
      <c r="BX41" s="421" t="n">
        <f aca="false">SUM(BX11:BX40)</f>
        <v>691.35</v>
      </c>
      <c r="BY41" s="421" t="n">
        <f aca="false">SUM(BY11:BY40)</f>
        <v>182.31</v>
      </c>
    </row>
    <row r="42" customFormat="false" ht="15.75" hidden="false" customHeight="false" outlineLevel="0" collapsed="false">
      <c r="A42" s="529"/>
      <c r="B42" s="426" t="s">
        <v>150</v>
      </c>
      <c r="C42" s="427" t="s">
        <v>151</v>
      </c>
      <c r="D42" s="428" t="s">
        <v>152</v>
      </c>
      <c r="E42" s="429" t="s">
        <v>153</v>
      </c>
      <c r="F42" s="429" t="s">
        <v>154</v>
      </c>
      <c r="G42" s="429" t="s">
        <v>83</v>
      </c>
      <c r="H42" s="429" t="s">
        <v>84</v>
      </c>
      <c r="I42" s="429" t="s">
        <v>83</v>
      </c>
      <c r="J42" s="429" t="s">
        <v>84</v>
      </c>
      <c r="K42" s="429" t="s">
        <v>83</v>
      </c>
      <c r="L42" s="429" t="s">
        <v>84</v>
      </c>
      <c r="M42" s="429" t="s">
        <v>83</v>
      </c>
      <c r="N42" s="429" t="s">
        <v>84</v>
      </c>
      <c r="O42" s="430" t="s">
        <v>155</v>
      </c>
      <c r="P42" s="430" t="s">
        <v>156</v>
      </c>
      <c r="Q42" s="430" t="s">
        <v>157</v>
      </c>
      <c r="R42" s="430" t="s">
        <v>157</v>
      </c>
      <c r="S42" s="430" t="s">
        <v>157</v>
      </c>
      <c r="T42" s="430" t="s">
        <v>157</v>
      </c>
      <c r="U42" s="430" t="s">
        <v>157</v>
      </c>
      <c r="V42" s="430" t="s">
        <v>158</v>
      </c>
      <c r="W42" s="430" t="s">
        <v>159</v>
      </c>
      <c r="X42" s="430" t="s">
        <v>160</v>
      </c>
      <c r="Y42" s="430" t="s">
        <v>159</v>
      </c>
      <c r="Z42" s="430" t="s">
        <v>160</v>
      </c>
      <c r="AA42" s="430" t="s">
        <v>159</v>
      </c>
      <c r="AB42" s="430" t="s">
        <v>161</v>
      </c>
      <c r="AC42" s="430" t="s">
        <v>162</v>
      </c>
      <c r="AD42" s="430" t="s">
        <v>163</v>
      </c>
      <c r="AE42" s="430" t="s">
        <v>164</v>
      </c>
      <c r="AF42" s="430" t="s">
        <v>165</v>
      </c>
      <c r="AG42" s="430" t="s">
        <v>165</v>
      </c>
      <c r="AH42" s="430"/>
      <c r="AI42" s="430" t="s">
        <v>165</v>
      </c>
      <c r="AJ42" s="430" t="s">
        <v>166</v>
      </c>
      <c r="AK42" s="430" t="s">
        <v>165</v>
      </c>
      <c r="AL42" s="430"/>
      <c r="AM42" s="430" t="s">
        <v>166</v>
      </c>
      <c r="AN42" s="430" t="s">
        <v>165</v>
      </c>
      <c r="AO42" s="431"/>
      <c r="AP42" s="432" t="s">
        <v>165</v>
      </c>
      <c r="AQ42" s="530"/>
      <c r="AX42" s="402" t="s">
        <v>166</v>
      </c>
      <c r="BD42" s="435" t="str">
        <f aca="false">AP42</f>
        <v>Avg.</v>
      </c>
      <c r="BR42" s="5"/>
      <c r="BS42" s="5"/>
      <c r="BT42" s="5"/>
      <c r="BX42" s="186"/>
      <c r="BY42" s="186"/>
    </row>
    <row r="43" customFormat="false" ht="15.75" hidden="false" customHeight="false" outlineLevel="0" collapsed="false">
      <c r="B43" s="531"/>
      <c r="C43" s="531"/>
      <c r="D43" s="531"/>
      <c r="E43" s="531"/>
      <c r="F43" s="531"/>
      <c r="G43" s="531"/>
      <c r="H43" s="531"/>
      <c r="I43" s="531"/>
      <c r="J43" s="531"/>
      <c r="K43" s="531"/>
      <c r="L43" s="531"/>
      <c r="M43" s="531"/>
      <c r="N43" s="531"/>
      <c r="O43" s="531"/>
      <c r="P43" s="531"/>
      <c r="Q43" s="531"/>
      <c r="R43" s="531"/>
      <c r="S43" s="531"/>
      <c r="T43" s="531"/>
      <c r="U43" s="531"/>
      <c r="V43" s="531"/>
      <c r="W43" s="531"/>
      <c r="X43" s="531"/>
      <c r="Y43" s="531"/>
      <c r="Z43" s="531"/>
      <c r="AA43" s="531"/>
      <c r="AB43" s="531"/>
      <c r="AC43" s="531"/>
      <c r="AD43" s="531"/>
      <c r="AE43" s="531"/>
      <c r="AF43" s="531"/>
      <c r="AG43" s="531"/>
      <c r="AH43" s="531"/>
      <c r="AI43" s="531"/>
      <c r="AJ43" s="531"/>
      <c r="AK43" s="531"/>
      <c r="AL43" s="439"/>
      <c r="AP43" s="186"/>
      <c r="AY43" s="440"/>
      <c r="AZ43" s="441"/>
      <c r="BA43" s="441"/>
      <c r="BB43" s="441"/>
      <c r="BC43" s="5"/>
      <c r="BR43" s="5"/>
      <c r="BS43" s="5"/>
      <c r="BT43" s="5"/>
      <c r="BX43" s="186"/>
      <c r="BY43" s="186"/>
    </row>
    <row r="44" customFormat="false" ht="60.75" hidden="false" customHeight="true" outlineLevel="0" collapsed="false">
      <c r="B44" s="443" t="s">
        <v>167</v>
      </c>
      <c r="C44" s="443" t="s">
        <v>168</v>
      </c>
      <c r="D44" s="443" t="s">
        <v>169</v>
      </c>
      <c r="E44" s="443" t="s">
        <v>170</v>
      </c>
      <c r="F44" s="443"/>
      <c r="G44" s="443" t="s">
        <v>171</v>
      </c>
      <c r="H44" s="443"/>
      <c r="I44" s="443" t="s">
        <v>172</v>
      </c>
      <c r="J44" s="443"/>
      <c r="K44" s="443" t="s">
        <v>173</v>
      </c>
      <c r="L44" s="443"/>
      <c r="M44" s="443" t="s">
        <v>174</v>
      </c>
      <c r="N44" s="443"/>
      <c r="O44" s="443" t="s">
        <v>175</v>
      </c>
      <c r="P44" s="443"/>
      <c r="Q44" s="444" t="s">
        <v>176</v>
      </c>
      <c r="R44" s="445" t="s">
        <v>177</v>
      </c>
      <c r="S44" s="446" t="s">
        <v>178</v>
      </c>
      <c r="T44" s="443" t="s">
        <v>19</v>
      </c>
      <c r="U44" s="446" t="s">
        <v>20</v>
      </c>
      <c r="V44" s="443" t="s">
        <v>179</v>
      </c>
      <c r="W44" s="443" t="s">
        <v>22</v>
      </c>
      <c r="X44" s="443" t="s">
        <v>180</v>
      </c>
      <c r="Y44" s="443" t="s">
        <v>24</v>
      </c>
      <c r="Z44" s="443" t="s">
        <v>26</v>
      </c>
      <c r="AA44" s="443" t="s">
        <v>25</v>
      </c>
      <c r="AB44" s="445" t="s">
        <v>27</v>
      </c>
      <c r="AC44" s="448" t="s">
        <v>144</v>
      </c>
      <c r="AD44" s="449" t="s">
        <v>29</v>
      </c>
      <c r="AE44" s="449" t="s">
        <v>30</v>
      </c>
      <c r="AF44" s="449" t="s">
        <v>181</v>
      </c>
      <c r="AG44" s="450" t="s">
        <v>237</v>
      </c>
      <c r="AH44" s="450" t="s">
        <v>33</v>
      </c>
      <c r="AI44" s="451" t="s">
        <v>34</v>
      </c>
      <c r="AJ44" s="446" t="s">
        <v>182</v>
      </c>
      <c r="AK44" s="452" t="s">
        <v>145</v>
      </c>
      <c r="AL44" s="452" t="s">
        <v>146</v>
      </c>
      <c r="AM44" s="446" t="s">
        <v>183</v>
      </c>
      <c r="AN44" s="452" t="s">
        <v>184</v>
      </c>
      <c r="AO44" s="452" t="s">
        <v>40</v>
      </c>
      <c r="AP44" s="451" t="s">
        <v>185</v>
      </c>
      <c r="AQ44" s="532"/>
      <c r="AY44" s="440"/>
      <c r="AZ44" s="441"/>
      <c r="BA44" s="441"/>
      <c r="BB44" s="441"/>
      <c r="BC44" s="194" t="n">
        <f aca="false">AVERAGE(BC28:BC31)</f>
        <v>-17.5</v>
      </c>
      <c r="BR44" s="5"/>
      <c r="BS44" s="5"/>
      <c r="BT44" s="5"/>
      <c r="BX44" s="186"/>
      <c r="BY44" s="186"/>
    </row>
    <row r="45" customFormat="false" ht="15" hidden="false" customHeight="false" outlineLevel="0" collapsed="false">
      <c r="B45" s="533" t="s">
        <v>121</v>
      </c>
      <c r="C45" s="534" t="n">
        <f aca="false">IF(C6=0,"no data",AVERAGE(C6:C12))</f>
        <v>87.2</v>
      </c>
      <c r="D45" s="535" t="n">
        <f aca="false">IF(D6=0,"no data",AVERAGE(D6:D12))</f>
        <v>0.738428571428571</v>
      </c>
      <c r="E45" s="534" t="n">
        <f aca="false">IF(E6=0,"no data",AVERAGE(E6:E12))</f>
        <v>94.2857142857143</v>
      </c>
      <c r="F45" s="534" t="n">
        <f aca="false">IF(F6=0,"no data",AVERAGE(F6:F12))</f>
        <v>81.2857142857143</v>
      </c>
      <c r="G45" s="534" t="n">
        <f aca="false">SUM(G6:G12)+INT(SUM(H6:H12)/60)</f>
        <v>168</v>
      </c>
      <c r="H45" s="534" t="n">
        <f aca="false">SUM(H6:H12)-INT(SUM(H6:H12)/60)*60</f>
        <v>0</v>
      </c>
      <c r="I45" s="534" t="n">
        <f aca="false">SUM(I6:I12)+INT(SUM(J6:J12)/60)</f>
        <v>168</v>
      </c>
      <c r="J45" s="534" t="n">
        <f aca="false">SUM(J6:J12)-INT(SUM(J6:J12)/60)*60</f>
        <v>0</v>
      </c>
      <c r="K45" s="534" t="n">
        <f aca="false">SUM(K6:K12)+INT(SUM(L6:L12)/60)</f>
        <v>0</v>
      </c>
      <c r="L45" s="534" t="n">
        <f aca="false">SUM(L6:L12)-INT(SUM(L6:L12)/60)*60</f>
        <v>0</v>
      </c>
      <c r="M45" s="534" t="n">
        <f aca="false">SUM(M6:M12)+INT(SUM(N6:N12)/60)</f>
        <v>0</v>
      </c>
      <c r="N45" s="534" t="n">
        <f aca="false">SUM(N6:N12)-INT(SUM(N6:N12)/60)*60</f>
        <v>0</v>
      </c>
      <c r="O45" s="534" t="n">
        <f aca="false">SUM(O6:O12)+INT(SUM(P6:P12)/60)</f>
        <v>34.5</v>
      </c>
      <c r="P45" s="534" t="n">
        <f aca="false">SUM(P6:P12)-INT(SUM(P6:P12)/60)*60</f>
        <v>0</v>
      </c>
      <c r="Q45" s="536" t="n">
        <f aca="false">IF(Q6=0,"no data", AVERAGE(Q6:Q12))</f>
        <v>3527</v>
      </c>
      <c r="R45" s="536" t="n">
        <f aca="false">IF(R6=0,"no data", AVERAGE(R6:R12))</f>
        <v>3040</v>
      </c>
      <c r="S45" s="536" t="n">
        <f aca="false">IF(S6=0,"no data", AVERAGE(S6:S12))</f>
        <v>3040</v>
      </c>
      <c r="T45" s="536" t="n">
        <f aca="false">IF(T6=0,"no data", AVERAGE(T6:T12))</f>
        <v>2969.14285714286</v>
      </c>
      <c r="U45" s="536" t="n">
        <f aca="false">IF(U6=0,"no data", AVERAGE(U6:U12))</f>
        <v>3070.14285714286</v>
      </c>
      <c r="V45" s="537" t="n">
        <f aca="false">IF(V6=0,"no data", AVERAGE(V6:V12))</f>
        <v>41.7142857142857</v>
      </c>
      <c r="W45" s="538" t="str">
        <f aca="false">IF(AND(W6=0,W7=0,W8=0,W9=0,W10=0,W11= 0,W12=0),"No outage",SUM(W6:W12))</f>
        <v>No outage</v>
      </c>
      <c r="X45" s="538" t="n">
        <f aca="false">IF(X6=0,"no data", AVERAGE(X6:X12))</f>
        <v>41</v>
      </c>
      <c r="Y45" s="538" t="str">
        <f aca="false">IF(AND(Y6=0,Y7=0,Y8=0,Y9=0,Y10=0,Y11= 0,Y12=0),"No outage",SUM(Y6:Y12))</f>
        <v>No outage</v>
      </c>
      <c r="Z45" s="538" t="n">
        <f aca="false">IF(AND(Z6=0,Z7=0,Z8=0,Z9=0,Z10=0, Z11=0,Z12=0),"No outage",SUM(Z6:Z12))</f>
        <v>420</v>
      </c>
      <c r="AA45" s="538" t="str">
        <f aca="false">IF(Y6=0,"no data", AVERAGE(AA6:AA12))</f>
        <v>no data</v>
      </c>
      <c r="AB45" s="534" t="str">
        <f aca="false">IF(Y6=0,"no data", SUM(AB6:AB12))</f>
        <v>no data</v>
      </c>
      <c r="AC45" s="534" t="n">
        <f aca="false">IF(AC6=0,"no data", SUM(AC6:AC12))</f>
        <v>-496</v>
      </c>
      <c r="AD45" s="537" t="n">
        <f aca="false">IF(AD6=0,"no data", AVERAGE(AD6:AD12))</f>
        <v>132.857142857143</v>
      </c>
      <c r="AE45" s="539" t="n">
        <f aca="false">IF(AE6=0,"no data", AVERAGE(AE6:AE12))</f>
        <v>0.964081342459481</v>
      </c>
      <c r="AF45" s="538" t="n">
        <f aca="false">IF(AF6=0,"no data", AVERAGE(AF6:AF12))</f>
        <v>146.958333333333</v>
      </c>
      <c r="AG45" s="539" t="n">
        <f aca="false">IF(AG6=0,"no data", AVERAGE(AG6:AG12))</f>
        <v>0.84170249500419</v>
      </c>
      <c r="AH45" s="539" t="n">
        <f aca="false">IF(AH6=0,"no data", AVERAGE(AH6:AH12))</f>
        <v>1</v>
      </c>
      <c r="AI45" s="539" t="n">
        <f aca="false">IF(AI6=0,"no data", AVERAGE(AI6:AI12))</f>
        <v>0.898705910261949</v>
      </c>
      <c r="AJ45" s="538" t="n">
        <f aca="false">IF(AJ6=0,"no data", SUM(AJ6:AJ12))</f>
        <v>56.125</v>
      </c>
      <c r="AK45" s="538" t="n">
        <f aca="false">IF(AK6=0,"no data", AVERAGE(AK6:AK12))</f>
        <v>138.024285714286</v>
      </c>
      <c r="AL45" s="538" t="n">
        <f aca="false">AJ45*AK45</f>
        <v>7746.61303571429</v>
      </c>
      <c r="AM45" s="538" t="n">
        <f aca="false">IF(AM6=0,"no data", SUM(AM6:AM12))</f>
        <v>184.847</v>
      </c>
      <c r="AN45" s="538" t="n">
        <f aca="false">IF(AN6=0,"no data", AVERAGE(AN6:AN12))</f>
        <v>942.714285714286</v>
      </c>
      <c r="AO45" s="538" t="n">
        <f aca="false">AM45*AN45</f>
        <v>174257.907571429</v>
      </c>
      <c r="AP45" s="540" t="n">
        <f aca="false">IF(AP6=0,"no data", AVERAGE(AP6:AP12))</f>
        <v>8751.96128684905</v>
      </c>
      <c r="AQ45" s="464"/>
      <c r="AY45" s="440"/>
      <c r="AZ45" s="441"/>
      <c r="BA45" s="441"/>
      <c r="BB45" s="441"/>
      <c r="BR45" s="5"/>
      <c r="BS45" s="5"/>
      <c r="BT45" s="5"/>
      <c r="BX45" s="186"/>
      <c r="BY45" s="186"/>
    </row>
    <row r="46" customFormat="false" ht="15" hidden="false" customHeight="false" outlineLevel="0" collapsed="false">
      <c r="B46" s="533" t="s">
        <v>122</v>
      </c>
      <c r="C46" s="541" t="n">
        <f aca="false">IF(C13=0,"no data", AVERAGE(C13:C19))</f>
        <v>89.7171428571429</v>
      </c>
      <c r="D46" s="542" t="n">
        <f aca="false">IF(D13=0,"no data", AVERAGE(D13:D19))</f>
        <v>0.676957142857143</v>
      </c>
      <c r="E46" s="541" t="n">
        <f aca="false">IF(E13=0,"no data", AVERAGE(E13:E19))</f>
        <v>99.2857142857143</v>
      </c>
      <c r="F46" s="541" t="n">
        <f aca="false">IF(F13=0,"no data", AVERAGE(F13:F19))</f>
        <v>80.7142857142857</v>
      </c>
      <c r="G46" s="541" t="n">
        <f aca="false">SUM(G13:G19)+INT(SUM(H13:H19)/60)</f>
        <v>168</v>
      </c>
      <c r="H46" s="541" t="n">
        <f aca="false">SUM(H13:H19)-INT(SUM(I13:I19)/60)</f>
        <v>-2</v>
      </c>
      <c r="I46" s="541" t="n">
        <f aca="false">SUM(I13:I19)+INT(SUM(J13:J19)/60)</f>
        <v>168</v>
      </c>
      <c r="J46" s="541" t="n">
        <f aca="false">SUM(J13:J19)-INT(SUM(K13:K19)/60)*60</f>
        <v>0</v>
      </c>
      <c r="K46" s="541" t="n">
        <f aca="false">SUM(K13:K19)+INT(SUM(L13:L19)/60)</f>
        <v>0</v>
      </c>
      <c r="L46" s="541" t="n">
        <f aca="false">SUM(L13:L19)-INT(SUM(M13:M19)/60)*60</f>
        <v>0</v>
      </c>
      <c r="M46" s="541" t="n">
        <f aca="false">SUM(M13:M19)+INT(SUM(N13:N19)/60)</f>
        <v>0</v>
      </c>
      <c r="N46" s="541" t="n">
        <f aca="false">SUM(N13:N19)-INT(SUM(O13:O19)/60)*60</f>
        <v>0</v>
      </c>
      <c r="O46" s="541" t="n">
        <f aca="false">SUM(O13:O19)+INT(SUM(P13:P19)/60)</f>
        <v>0</v>
      </c>
      <c r="P46" s="541" t="n">
        <f aca="false">SUM(P7:P13)-INT(SUM(P13:P19)/60)*60</f>
        <v>0</v>
      </c>
      <c r="Q46" s="543" t="n">
        <f aca="false">IF(Q13=0,"no data", AVERAGE(Q13:Q19))</f>
        <v>3501.42857142857</v>
      </c>
      <c r="R46" s="543" t="n">
        <f aca="false">IF(R13=0,"no data", AVERAGE(R13:R19))</f>
        <v>2968.14285714286</v>
      </c>
      <c r="S46" s="543" t="n">
        <f aca="false">IF(S13=0,"no data", AVERAGE(S13:S19))</f>
        <v>2968.14285714286</v>
      </c>
      <c r="T46" s="543" t="n">
        <f aca="false">IF(T13=0,"no data", SUM(T13:T19))</f>
        <v>20302</v>
      </c>
      <c r="U46" s="543" t="n">
        <f aca="false">IF(U13=0,"no data", SUM(U13:U19))</f>
        <v>20988</v>
      </c>
      <c r="V46" s="543" t="n">
        <f aca="false">IF(V13=0,"no data", AVERAGE(V13:V19))</f>
        <v>41.8571428571429</v>
      </c>
      <c r="W46" s="544" t="str">
        <f aca="false">IF(AND(W13=0,W14=0,W15=0,W16=0,W17=0,W18=0,W19=0),"No outage",SUM(W13:W19))</f>
        <v>No outage</v>
      </c>
      <c r="X46" s="544" t="n">
        <f aca="false">IF(AND(X13=0,X14=0,X15=0,X16=0,X17=0,X18=0,X19=0),"No outage",SUM(X13:X19))</f>
        <v>288</v>
      </c>
      <c r="Y46" s="543" t="str">
        <f aca="false">IF(Y13=0,"no data", AVERAGE(Y13:Y19))</f>
        <v>no data</v>
      </c>
      <c r="Z46" s="544" t="n">
        <f aca="false">IF(AND(Z13=0,Z14=0,Z15=0,Z16=0,Z17=0,Z18=0,Z19=0),"No outage",SUM(Z13:Z19))</f>
        <v>420</v>
      </c>
      <c r="AA46" s="543" t="str">
        <f aca="false">IF(AA13=0,"no data", AVERAGE(AA13:AA19))</f>
        <v>no data</v>
      </c>
      <c r="AB46" s="543" t="n">
        <f aca="false">IF(AB13=0,"no data", SUM(AB13:AB19))</f>
        <v>686</v>
      </c>
      <c r="AC46" s="543" t="n">
        <f aca="false">IF(AC13=0,"no data", SUM(AC13:AC19))</f>
        <v>-475</v>
      </c>
      <c r="AD46" s="543" t="n">
        <f aca="false">IF(AD13=0,"no data", AVERAGE(AD13:AD19))</f>
        <v>127.428571428571</v>
      </c>
      <c r="AE46" s="545" t="n">
        <f aca="false">IF(AE13=0,"no data", AVERAGE(AE13:AE19))</f>
        <v>0.980395639021685</v>
      </c>
      <c r="AF46" s="543" t="n">
        <f aca="false">IF(AF13=0,"no data", AVERAGE(AF13:AF19))</f>
        <v>145.892857142857</v>
      </c>
      <c r="AG46" s="545" t="n">
        <f aca="false">IF(AG13=0,"no data", AVERAGE(AG13:AG19))</f>
        <v>0.828325036332066</v>
      </c>
      <c r="AH46" s="545" t="n">
        <f aca="false">IF(AH13=0,"no data", AVERAGE(AH13:AH19))</f>
        <v>1</v>
      </c>
      <c r="AI46" s="545" t="n">
        <f aca="false">IF(AI13=0,"no data", AVERAGE(AI13:AI19))</f>
        <v>0.875123116320299</v>
      </c>
      <c r="AJ46" s="546" t="n">
        <f aca="false">IF(AJ13=0,"no data",SUM(AJ13:AJ19))</f>
        <v>55.877</v>
      </c>
      <c r="AK46" s="547" t="n">
        <f aca="false">IF(AK13=0,"no data", AVERAGE(AK13:AK19))</f>
        <v>133.901428571429</v>
      </c>
      <c r="AL46" s="544" t="n">
        <f aca="false">AJ46*AK46</f>
        <v>7482.01012428572</v>
      </c>
      <c r="AM46" s="544" t="n">
        <f aca="false">IF(AM13=0,"no data", SUM(AM13:AM19))</f>
        <v>178.16</v>
      </c>
      <c r="AN46" s="546" t="n">
        <f aca="false">IF(AN13=0,"no data",AVERAGE(AN13:AN19))</f>
        <v>947.357142857143</v>
      </c>
      <c r="AO46" s="544" t="n">
        <f aca="false">AM46*AN46</f>
        <v>168781.148571429</v>
      </c>
      <c r="AP46" s="548" t="n">
        <f aca="false">IF(AP13=0,"no data", AVERAGE(AP13:AP19))</f>
        <v>8681.94059063295</v>
      </c>
      <c r="AQ46" s="464"/>
      <c r="AV46" s="0" t="n">
        <f aca="false">3413/12465</f>
        <v>0.273806658644204</v>
      </c>
      <c r="AY46" s="440"/>
      <c r="BA46" s="441"/>
      <c r="BR46" s="5"/>
      <c r="BS46" s="5"/>
      <c r="BT46" s="5"/>
      <c r="BX46" s="186"/>
      <c r="BY46" s="186"/>
    </row>
    <row r="47" customFormat="false" ht="15" hidden="false" customHeight="false" outlineLevel="0" collapsed="false">
      <c r="A47" s="441"/>
      <c r="B47" s="533" t="s">
        <v>123</v>
      </c>
      <c r="C47" s="544" t="n">
        <f aca="false">IF(C20=0,"no data", AVERAGE(C20:C26))</f>
        <v>89.4571428571429</v>
      </c>
      <c r="D47" s="542" t="n">
        <f aca="false">IF(D20=0,"no data", AVERAGE(D20:D26))</f>
        <v>0.623142857142857</v>
      </c>
      <c r="E47" s="544" t="n">
        <f aca="false">IF(E20=0,"no data", AVERAGE(E20:E26))</f>
        <v>99.4285714285714</v>
      </c>
      <c r="F47" s="544" t="n">
        <f aca="false">IF(F20=0,"no data", AVERAGE(F20:F26))</f>
        <v>79.8571428571429</v>
      </c>
      <c r="G47" s="541" t="n">
        <f aca="false">SUM(G20:G26)+INT(SUM(H20:H26)/60)</f>
        <v>160</v>
      </c>
      <c r="H47" s="541" t="n">
        <f aca="false">SUM(H20:H26)-INT(SUM(H26:H26)/60)*60</f>
        <v>110</v>
      </c>
      <c r="I47" s="541" t="n">
        <f aca="false">SUM(I20:I26)+INT(SUM(J20:J26)/60)</f>
        <v>166</v>
      </c>
      <c r="J47" s="541" t="n">
        <f aca="false">SUM(J20:J26)-INT(SUM(J20:J26)/60)*60</f>
        <v>46</v>
      </c>
      <c r="K47" s="541" t="n">
        <f aca="false">SUM(K20:K26)+INT(SUM(L20:L26)/60)</f>
        <v>0</v>
      </c>
      <c r="L47" s="541" t="n">
        <f aca="false">SUM(L20:L26)-INT(SUM(L20:L26)/60)*60</f>
        <v>0</v>
      </c>
      <c r="M47" s="541" t="n">
        <f aca="false">SUM(M20:M26)+INT(SUM(N20:N26)/60)</f>
        <v>0</v>
      </c>
      <c r="N47" s="541" t="n">
        <f aca="false">SUM(N20:N26)-INT(SUM(N20:N26)/60)*60</f>
        <v>0</v>
      </c>
      <c r="O47" s="541" t="n">
        <f aca="false">SUM(O20:O26)+INT(SUM(P20:P26)/60)</f>
        <v>0</v>
      </c>
      <c r="P47" s="541" t="n">
        <f aca="false">SUM(P20:P26)-INT(SUM(P20:P26)/60)*60</f>
        <v>0</v>
      </c>
      <c r="Q47" s="543" t="n">
        <f aca="false">IF(Q20=0,"no data", AVERAGE(Q20:Q26))</f>
        <v>3502.85714285714</v>
      </c>
      <c r="R47" s="543" t="n">
        <f aca="false">IF(R20=0,"no data", AVERAGE(R20:R26))</f>
        <v>2922.57142857143</v>
      </c>
      <c r="S47" s="543" t="n">
        <f aca="false">IF(S20=0,"no data", AVERAGE(S20:S26))</f>
        <v>2922.57142857143</v>
      </c>
      <c r="T47" s="549" t="n">
        <f aca="false">IF(T20=0,"no data", SUM(T20:T26))</f>
        <v>19770</v>
      </c>
      <c r="U47" s="549" t="n">
        <f aca="false">IF(U20=0,"no data", SUM(U20:U26))</f>
        <v>20456</v>
      </c>
      <c r="V47" s="549" t="n">
        <f aca="false">IF(V20=0,"no data", AVERAGE(V20:V26))</f>
        <v>41.4285714285714</v>
      </c>
      <c r="W47" s="544" t="n">
        <f aca="false">IF(AND(W20=0,W21=0,W22=0,W23=0,W24=0,W25=0,W26=0),"No outage",SUM(W20:W26))</f>
        <v>379</v>
      </c>
      <c r="X47" s="544" t="n">
        <f aca="false">IF(AND(X20=0,X21=0,X22=0,X23=0,X24=0,X25=0,X26=0),"No outage",SUM(X20:X26))</f>
        <v>288</v>
      </c>
      <c r="Y47" s="549" t="str">
        <f aca="false">IF(Y20=0,"no data", AVERAGE(Y20:Y26))</f>
        <v>no data</v>
      </c>
      <c r="Z47" s="544" t="n">
        <f aca="false">IF(AND(Z20=0,Z21=0,Z22=0,Z23=0,Z24=0,Z25=0,Z26=0),"No outage",SUM(Z20:Z26))</f>
        <v>420</v>
      </c>
      <c r="AA47" s="544" t="str">
        <f aca="false">IF(AA20=0,"no data", AVERAGE(AA20:AA26))</f>
        <v>no data</v>
      </c>
      <c r="AB47" s="544" t="n">
        <f aca="false">IF(AB20=0,"no data", SUM(AB20:AB26))</f>
        <v>686</v>
      </c>
      <c r="AC47" s="549" t="n">
        <f aca="false">IF(AC20=0,"no data", SUM(AC20:AC26))</f>
        <v>-688</v>
      </c>
      <c r="AD47" s="544" t="n">
        <f aca="false">IF(AD20=0,"no data", AVERAGE(AD20:AD26))</f>
        <v>128.142857142857</v>
      </c>
      <c r="AE47" s="545" t="n">
        <f aca="false">IF(AE20=0,"no data", AVERAGE(AE20:AE26))</f>
        <v>0.950556160877014</v>
      </c>
      <c r="AF47" s="544" t="n">
        <f aca="false">IF(AF20=0,"no data", AVERAGE(AF20:AF26))</f>
        <v>145.952380952381</v>
      </c>
      <c r="AG47" s="545" t="n">
        <f aca="false">IF(AG20=0,"no data", AVERAGE(AG20:AG26))</f>
        <v>0.806282570096952</v>
      </c>
      <c r="AH47" s="545" t="n">
        <f aca="false">IF(AH20=0,"no data", AVERAGE(AH20:AH26))</f>
        <v>0.982657300343471</v>
      </c>
      <c r="AI47" s="545" t="n">
        <f aca="false">IF(AI20=0,"no data", AVERAGE(AI20:AI26))</f>
        <v>0.852690783408868</v>
      </c>
      <c r="AJ47" s="544" t="n">
        <f aca="false">IF(AJ20=0,"no data", SUM(AJ20:AJ26))</f>
        <v>55.105</v>
      </c>
      <c r="AK47" s="544" t="n">
        <f aca="false">IF(AK20=0,"no data", AVERAGE(AK20:AK26))</f>
        <v>127.724285714286</v>
      </c>
      <c r="AL47" s="544" t="n">
        <f aca="false">AJ47*AK47</f>
        <v>7038.24676428572</v>
      </c>
      <c r="AM47" s="544" t="n">
        <f aca="false">IF(AM20=0,"no data", SUM(AM20:AM25))</f>
        <v>149.071</v>
      </c>
      <c r="AN47" s="544" t="n">
        <f aca="false">IF(AN20=0,"no data", AVERAGE(AN20:AN25))</f>
        <v>941.833333333333</v>
      </c>
      <c r="AO47" s="544" t="n">
        <f aca="false">AM47*AN47</f>
        <v>140400.036833333</v>
      </c>
      <c r="AP47" s="548" t="n">
        <f aca="false">IF(AP20=0,"no data", AVERAGE(AP20:AP26))</f>
        <v>8689.50067239855</v>
      </c>
      <c r="AQ47" s="464"/>
      <c r="AR47" s="441"/>
      <c r="AS47" s="441"/>
      <c r="AT47" s="441"/>
      <c r="AU47" s="441"/>
      <c r="AV47" s="441" t="n">
        <f aca="false">3413/12796</f>
        <v>0.266723976242576</v>
      </c>
      <c r="AW47" s="441"/>
      <c r="AX47" s="441"/>
      <c r="AY47" s="440"/>
      <c r="AZ47" s="441"/>
      <c r="BA47" s="441"/>
      <c r="BB47" s="441"/>
      <c r="BC47" s="441"/>
      <c r="BD47" s="441"/>
      <c r="BE47" s="441"/>
      <c r="BR47" s="5"/>
      <c r="BS47" s="5"/>
      <c r="BT47" s="5"/>
      <c r="BX47" s="186"/>
      <c r="BY47" s="186"/>
    </row>
    <row r="48" customFormat="false" ht="15" hidden="false" customHeight="false" outlineLevel="0" collapsed="false">
      <c r="B48" s="533" t="s">
        <v>124</v>
      </c>
      <c r="C48" s="544" t="n">
        <f aca="false">IF(C21=0,"no data", AVERAGE(C27:C33))</f>
        <v>88.42</v>
      </c>
      <c r="D48" s="542" t="n">
        <f aca="false">IF(D21=0,"no data", AVERAGE(D27:D33))</f>
        <v>0.614871428571429</v>
      </c>
      <c r="E48" s="544" t="n">
        <f aca="false">IF(E21=0,"no data", AVERAGE(E27:E33))</f>
        <v>100.714285714286</v>
      </c>
      <c r="F48" s="544" t="n">
        <f aca="false">IF(F21=0,"no data", AVERAGE(F27:F33))</f>
        <v>78</v>
      </c>
      <c r="G48" s="541" t="n">
        <f aca="false">SUM(G27:G33)+INT(SUM(H27:H33)/60)</f>
        <v>168</v>
      </c>
      <c r="H48" s="541" t="n">
        <f aca="false">SUM(H27:H33)-INT(SUM(H27:H33)/60)*60</f>
        <v>0</v>
      </c>
      <c r="I48" s="541" t="n">
        <f aca="false">SUM(I27:I33)+INT(SUM(J27:J33)/60)</f>
        <v>168</v>
      </c>
      <c r="J48" s="541" t="n">
        <f aca="false">SUM(J27:J33)-INT(SUM(J27:J33)/60)*60</f>
        <v>0</v>
      </c>
      <c r="K48" s="541" t="n">
        <f aca="false">SUM(K27:K33)+INT(SUM(L27:L33)/60)</f>
        <v>0</v>
      </c>
      <c r="L48" s="541" t="n">
        <f aca="false">SUM(L27:L33)-INT(SUM(L27:L33)/60)*60</f>
        <v>0</v>
      </c>
      <c r="M48" s="541" t="n">
        <f aca="false">SUM(M27:M33)+INT(SUM(N27:N33)/60)</f>
        <v>0</v>
      </c>
      <c r="N48" s="541" t="n">
        <f aca="false">SUM(N27:N33)-INT(SUM(N27:N33)/60)*60</f>
        <v>0</v>
      </c>
      <c r="O48" s="541" t="n">
        <f aca="false">SUM(O27:O33)+INT(SUM(P27:P33)/60)</f>
        <v>60</v>
      </c>
      <c r="P48" s="541" t="n">
        <f aca="false">SUM(P27:P33)-INT(SUM(P27:P33)/60)*60</f>
        <v>0</v>
      </c>
      <c r="Q48" s="543" t="n">
        <f aca="false">IF(Q27=0,"no data", AVERAGE(Q27:Q33))</f>
        <v>3512.71428571429</v>
      </c>
      <c r="R48" s="543" t="n">
        <f aca="false">IF(R27=0,"no data", AVERAGE(R27:R33))</f>
        <v>3121</v>
      </c>
      <c r="S48" s="543" t="n">
        <f aca="false">IF(S27=0,"no data", AVERAGE(S27:S33))</f>
        <v>3121</v>
      </c>
      <c r="T48" s="543" t="n">
        <f aca="false">IF(T27=0,"no data", SUM(T27:T33))</f>
        <v>21381</v>
      </c>
      <c r="U48" s="543" t="n">
        <f aca="false">IF(U27=0,"no data", SUM(U27:U33))</f>
        <v>22111</v>
      </c>
      <c r="V48" s="549" t="n">
        <f aca="false">IF(V27=0,"no data", AVERAGE(V27:V33))</f>
        <v>42</v>
      </c>
      <c r="W48" s="544" t="str">
        <f aca="false">IF(AND(W27=0,W28=0,W29=0,W30=0,W31=0,W32=0,W33=0),"No outage",SUM(W27:W33))</f>
        <v>No outage</v>
      </c>
      <c r="X48" s="544" t="n">
        <f aca="false">IF(AND(X27=0,X28=0,X29=0,X30=0,X31=0,X32=0,X33=0),"No outage",SUM(X27:X33))</f>
        <v>288</v>
      </c>
      <c r="Y48" s="549" t="str">
        <f aca="false">IF(Y27=0,"no data", AVERAGE(Y27:Y33))</f>
        <v>no data</v>
      </c>
      <c r="Z48" s="544" t="n">
        <f aca="false">IF(AND(Z27=0,Z28=0,Z29=0,Z30=0,Z31=0,Z32=0,Z33=0),"No outage",SUM(Z27:Z33))</f>
        <v>420</v>
      </c>
      <c r="AA48" s="544" t="str">
        <f aca="false">IF(AA27=0,"no data", AVERAGE(AA27:AA33))</f>
        <v>no data</v>
      </c>
      <c r="AB48" s="543" t="n">
        <f aca="false">IF(AB27=0,"no data", SUM(AB27:AB33))</f>
        <v>730</v>
      </c>
      <c r="AC48" s="543" t="n">
        <f aca="false">IF(AC27=0,"no data", SUM(AC27:AC33))</f>
        <v>-466</v>
      </c>
      <c r="AD48" s="549" t="n">
        <f aca="false">IF(AD27=0,"no data", AVERAGE(AD27:AD33))</f>
        <v>138.714285714286</v>
      </c>
      <c r="AE48" s="542" t="n">
        <f aca="false">IF(AE27=0,"no data", AVERAGE(AE27:AE33))</f>
        <v>0.94973182539111</v>
      </c>
      <c r="AF48" s="544" t="n">
        <f aca="false">IF(AF27=0,"no data", AVERAGE(AF27:AF33))</f>
        <v>146.363095238095</v>
      </c>
      <c r="AG48" s="542" t="n">
        <f aca="false">IF(AG27=0,"no data", AVERAGE(AG27:AG33))</f>
        <v>0.869508463525746</v>
      </c>
      <c r="AH48" s="542" t="n">
        <f aca="false">IF(AH27=0,"no data", AVERAGE(AH27:AH33))</f>
        <v>1</v>
      </c>
      <c r="AI48" s="542" t="n">
        <f aca="false">IF(AI27=0,"no data", AVERAGE(AI27:AI33))</f>
        <v>0.920638389388389</v>
      </c>
      <c r="AJ48" s="543" t="n">
        <f aca="false">IF(AJ27=0,"no data", SUM(AJ27:AJ33))</f>
        <v>55.148</v>
      </c>
      <c r="AK48" s="544" t="n">
        <f aca="false">IF(AK27=0,"no data", AVERAGE(AK27:AK33))</f>
        <v>126.14</v>
      </c>
      <c r="AL48" s="544" t="n">
        <f aca="false">AJ48*AK48</f>
        <v>6956.36872</v>
      </c>
      <c r="AM48" s="544" t="n">
        <f aca="false">IF(AM27=0,"no data", SUM(AM27:AM33))</f>
        <v>190.898</v>
      </c>
      <c r="AN48" s="544" t="n">
        <f aca="false">IF(AN27=0,"no data", AVERAGE(AN27:AN33))</f>
        <v>946</v>
      </c>
      <c r="AO48" s="544" t="n">
        <f aca="false">AM48*AN48</f>
        <v>180589.508</v>
      </c>
      <c r="AP48" s="548" t="n">
        <f aca="false">IF(AP27=0,"no data", AVERAGE(AP27:AP33))</f>
        <v>8769.95667650768</v>
      </c>
      <c r="AQ48" s="464"/>
      <c r="AY48" s="440"/>
      <c r="BA48" s="441"/>
      <c r="BR48" s="5"/>
      <c r="BS48" s="5"/>
      <c r="BT48" s="5"/>
      <c r="BX48" s="186"/>
      <c r="BY48" s="186"/>
    </row>
    <row r="49" customFormat="false" ht="15" hidden="false" customHeight="false" outlineLevel="0" collapsed="false">
      <c r="B49" s="533" t="s">
        <v>125</v>
      </c>
      <c r="C49" s="544" t="n">
        <f aca="false">IF(C34=0,"no data", AVERAGE(C34:C40))</f>
        <v>87.4657142857143</v>
      </c>
      <c r="D49" s="544" t="n">
        <f aca="false">IF(D34=0,"no data", AVERAGE(D34:D40))</f>
        <v>0.6239</v>
      </c>
      <c r="E49" s="544" t="n">
        <f aca="false">IF(E34=0,"no data", AVERAGE(E34:E40))</f>
        <v>100.571428571429</v>
      </c>
      <c r="F49" s="544" t="n">
        <f aca="false">IF(F34=0,"no data", AVERAGE(F34:F40))</f>
        <v>75.5714285714286</v>
      </c>
      <c r="G49" s="541" t="n">
        <f aca="false">SUM(G34:G40)+INT(SUM(H34:H40)/60)</f>
        <v>168</v>
      </c>
      <c r="H49" s="541" t="n">
        <f aca="false">SUM(H34:H40)-INT(SUM(H34:H40)/60)*60</f>
        <v>0</v>
      </c>
      <c r="I49" s="541" t="n">
        <f aca="false">SUM(I34:I40)+INT(SUM(J34:J40)/60)</f>
        <v>168</v>
      </c>
      <c r="J49" s="541" t="n">
        <f aca="false">SUM(J34:J40)-INT(SUM(J34:J40)/60)*60</f>
        <v>0</v>
      </c>
      <c r="K49" s="541" t="n">
        <f aca="false">SUM(K34:K40)+INT(SUM(L34:L40)/60)</f>
        <v>0</v>
      </c>
      <c r="L49" s="541" t="n">
        <f aca="false">SUM(L34:L40)-INT(SUM(L34:L40)/60)*60</f>
        <v>0</v>
      </c>
      <c r="M49" s="541" t="n">
        <f aca="false">SUM(M34:M40)+INT(SUM(N34:N40)/60)</f>
        <v>0</v>
      </c>
      <c r="N49" s="541" t="n">
        <f aca="false">SUM(N34:N40)-INT(SUM(N34:N40)/60)*60</f>
        <v>0</v>
      </c>
      <c r="O49" s="541" t="n">
        <f aca="false">SUM(O34:O40)+INT(SUM(P34:P40)/60)</f>
        <v>41</v>
      </c>
      <c r="P49" s="541" t="n">
        <f aca="false">SUM(P34:P40)-INT(SUM(P34:P40)/60)*60</f>
        <v>0</v>
      </c>
      <c r="Q49" s="543" t="n">
        <f aca="false">IF(Q28=0,"no data", AVERAGE(Q34:Q40))</f>
        <v>3521.57142857143</v>
      </c>
      <c r="R49" s="543" t="n">
        <f aca="false">IF(R34=0,"no data", AVERAGE(R34:R40))</f>
        <v>3086.71428571429</v>
      </c>
      <c r="S49" s="543" t="n">
        <f aca="false">IF(S34=0,"no data", AVERAGE(S34:S40))</f>
        <v>3086.71428571429</v>
      </c>
      <c r="T49" s="543" t="n">
        <f aca="false">IF(T34=0,"no data", SUM(T34:T40))</f>
        <v>21132</v>
      </c>
      <c r="U49" s="543" t="n">
        <f aca="false">IF(U34=0,"no data", SUM(U34:U40))</f>
        <v>21848</v>
      </c>
      <c r="V49" s="549" t="n">
        <f aca="false">IF(V34=0,"no data", AVERAGE(V34:V40))</f>
        <v>42.2857142857143</v>
      </c>
      <c r="W49" s="544" t="e">
        <f aca="false">IF(AND(W34=0,W35=0,W36=0,W37=0,W38=0,W39=0,#REF!=0),"No outage",SUM(W34:W40))</f>
        <v>#REF!</v>
      </c>
      <c r="X49" s="544" t="e">
        <f aca="false">IF(AND(X34=0,X35=0,X36=0,X37=0,X38=0,X39=0,#REF!=0),"No outage",SUM(X34:X40))</f>
        <v>#REF!</v>
      </c>
      <c r="Y49" s="549" t="str">
        <f aca="false">IF(Y34=0,"no data", AVERAGE(Y34:Y40))</f>
        <v>no data</v>
      </c>
      <c r="Z49" s="544" t="e">
        <f aca="false">IF(AND(Z34=0,Z35=0,Z36=0,Z37=0,Z38=0,Z39=0,#REF!=0),"No outage",SUM(Z34:Z40))</f>
        <v>#REF!</v>
      </c>
      <c r="AA49" s="544" t="str">
        <f aca="false">IF(AA34=0,"no data", AVERAGE(AA34:AA40))</f>
        <v>no data</v>
      </c>
      <c r="AB49" s="543" t="n">
        <f aca="false">IF(AB34=0,"no data", SUM(AB34:AB40))</f>
        <v>716</v>
      </c>
      <c r="AC49" s="543" t="n">
        <f aca="false">IF(AC34=0,"no data", SUM(AC34:AC40))</f>
        <v>-475</v>
      </c>
      <c r="AD49" s="549" t="n">
        <f aca="false">IF(AD34=0,"no data", AVERAGE(AD34:AD40))</f>
        <v>136.142857142857</v>
      </c>
      <c r="AE49" s="542" t="n">
        <f aca="false">IF(AE34=0,"no data", AVERAGE(AE34:AE40))</f>
        <v>0.956562595466331</v>
      </c>
      <c r="AF49" s="544" t="n">
        <f aca="false">IF(AF34=0,"no data", AVERAGE(AF34:AF40))</f>
        <v>146.732142857143</v>
      </c>
      <c r="AG49" s="542" t="n">
        <f aca="false">IF(AG34=0,"no data", AVERAGE(AG34:AG40))</f>
        <v>0.857222541522939</v>
      </c>
      <c r="AH49" s="542" t="n">
        <f aca="false">IF(AH28=0,"no data", AVERAGE(AH34:AH40))</f>
        <v>1</v>
      </c>
      <c r="AI49" s="542" t="n">
        <f aca="false">IF(AI34=0,"no data", AVERAGE(AI34:AI40))</f>
        <v>0.906438102127757</v>
      </c>
      <c r="AJ49" s="543" t="n">
        <f aca="false">IF(AJ34=0,"no data", SUM(AJ34:AJ40))</f>
        <v>55.405</v>
      </c>
      <c r="AK49" s="544" t="n">
        <f aca="false">IF(AK34=0,"no data", AVERAGE(AK34:AK40))</f>
        <v>127.92</v>
      </c>
      <c r="AL49" s="544" t="n">
        <f aca="false">AJ49*AK49</f>
        <v>7087.4076</v>
      </c>
      <c r="AM49" s="544" t="n">
        <f aca="false">IF(AM34=0,"no data", SUM(AM34:AM40))</f>
        <v>188.432</v>
      </c>
      <c r="AN49" s="544" t="n">
        <f aca="false">IF(AN34=0,"no data", AVERAGE(AN34:AN40))</f>
        <v>944.715281428572</v>
      </c>
      <c r="AO49" s="544" t="n">
        <f aca="false">AM49*AN49</f>
        <v>178014.589910149</v>
      </c>
      <c r="AP49" s="548" t="n">
        <f aca="false">IF(AP34=0,"no data", AVERAGE(AP34:AP40))</f>
        <v>8757.28749681301</v>
      </c>
      <c r="AQ49" s="464"/>
      <c r="AY49" s="440"/>
      <c r="BA49" s="441"/>
      <c r="BR49" s="5"/>
      <c r="BS49" s="5"/>
      <c r="BT49" s="5"/>
      <c r="BX49" s="186"/>
      <c r="BY49" s="186"/>
    </row>
    <row r="50" customFormat="false" ht="15" hidden="false" customHeight="false" outlineLevel="0" collapsed="false">
      <c r="B50" s="2"/>
      <c r="C50" s="470"/>
      <c r="D50" s="470"/>
      <c r="E50" s="470"/>
      <c r="F50" s="471"/>
      <c r="G50" s="471"/>
      <c r="H50" s="471"/>
      <c r="I50" s="471"/>
      <c r="J50" s="472"/>
      <c r="K50" s="472"/>
      <c r="L50" s="472"/>
      <c r="M50" s="472"/>
      <c r="N50" s="473"/>
      <c r="O50" s="473"/>
      <c r="P50" s="470"/>
      <c r="Q50" s="470"/>
      <c r="R50" s="470"/>
      <c r="S50" s="470"/>
      <c r="T50" s="470"/>
      <c r="U50" s="470"/>
      <c r="V50" s="470"/>
      <c r="W50" s="470"/>
      <c r="X50" s="470"/>
      <c r="Y50" s="470"/>
      <c r="Z50" s="470"/>
      <c r="AA50" s="470"/>
      <c r="AB50" s="473"/>
      <c r="AC50" s="473"/>
      <c r="AD50" s="470"/>
      <c r="AE50" s="473"/>
      <c r="AF50" s="473"/>
      <c r="AG50" s="470"/>
      <c r="AH50" s="470"/>
      <c r="AI50" s="470"/>
      <c r="AJ50" s="470"/>
      <c r="AK50" s="470"/>
      <c r="AL50" s="470"/>
      <c r="AP50" s="194"/>
      <c r="AQ50" s="194"/>
      <c r="AR50" s="194"/>
      <c r="AY50" s="440"/>
      <c r="BA50" s="441"/>
      <c r="BR50" s="5"/>
      <c r="BS50" s="5"/>
      <c r="BT50" s="5"/>
      <c r="BX50" s="186"/>
      <c r="BY50" s="186"/>
    </row>
    <row r="51" customFormat="false" ht="15.75" hidden="false" customHeight="false" outlineLevel="0" collapsed="false">
      <c r="B51" s="2"/>
      <c r="C51" s="470"/>
      <c r="D51" s="470"/>
      <c r="E51" s="470"/>
      <c r="F51" s="471"/>
      <c r="G51" s="471"/>
      <c r="H51" s="471"/>
      <c r="I51" s="471"/>
      <c r="J51" s="472"/>
      <c r="K51" s="472"/>
      <c r="L51" s="472"/>
      <c r="M51" s="472"/>
      <c r="N51" s="473"/>
      <c r="O51" s="473"/>
      <c r="P51" s="470"/>
      <c r="Q51" s="470"/>
      <c r="R51" s="470"/>
      <c r="S51" s="470"/>
      <c r="T51" s="470"/>
      <c r="U51" s="470"/>
      <c r="V51" s="470"/>
      <c r="W51" s="470"/>
      <c r="X51" s="470"/>
      <c r="Y51" s="470"/>
      <c r="Z51" s="470"/>
      <c r="AA51" s="470"/>
      <c r="AB51" s="473"/>
      <c r="AC51" s="473"/>
      <c r="AD51" s="470"/>
      <c r="AE51" s="473"/>
      <c r="AF51" s="473"/>
      <c r="AG51" s="470"/>
      <c r="AH51" s="470"/>
      <c r="AI51" s="470"/>
      <c r="AJ51" s="470"/>
      <c r="AK51" s="470"/>
      <c r="AL51" s="470"/>
      <c r="AP51" s="194"/>
      <c r="AQ51" s="194"/>
      <c r="AR51" s="194"/>
      <c r="AY51" s="440"/>
      <c r="BA51" s="441"/>
      <c r="BR51" s="5"/>
      <c r="BS51" s="5"/>
      <c r="BT51" s="5"/>
      <c r="BX51" s="186"/>
      <c r="BY51" s="186"/>
    </row>
    <row r="52" customFormat="false" ht="16.5" hidden="false" customHeight="false" outlineLevel="0" collapsed="false">
      <c r="B52" s="479" t="s">
        <v>186</v>
      </c>
      <c r="C52" s="556" t="s">
        <v>187</v>
      </c>
      <c r="D52" s="556"/>
      <c r="E52" s="556"/>
      <c r="F52" s="556"/>
      <c r="G52" s="556"/>
      <c r="H52" s="556"/>
      <c r="I52" s="556"/>
      <c r="J52" s="556"/>
      <c r="K52" s="556"/>
      <c r="L52" s="556"/>
      <c r="M52" s="556"/>
      <c r="N52" s="556"/>
      <c r="O52" s="556"/>
      <c r="P52" s="556"/>
      <c r="Q52" s="556"/>
      <c r="R52" s="556"/>
      <c r="S52" s="556"/>
      <c r="T52" s="556"/>
      <c r="U52" s="556"/>
      <c r="V52" s="556"/>
      <c r="W52" s="556"/>
      <c r="X52" s="556"/>
      <c r="Y52" s="556"/>
      <c r="Z52" s="556"/>
      <c r="AA52" s="556"/>
      <c r="AB52" s="556"/>
      <c r="AC52" s="556"/>
      <c r="AD52" s="556"/>
      <c r="AE52" s="473"/>
      <c r="AF52" s="473"/>
      <c r="AG52" s="470"/>
      <c r="AH52" s="470"/>
      <c r="AI52" s="470"/>
      <c r="AJ52" s="470"/>
      <c r="AK52" s="470"/>
      <c r="AL52" s="470"/>
      <c r="AP52" s="194"/>
      <c r="AQ52" s="194"/>
      <c r="AR52" s="194"/>
      <c r="AY52" s="440"/>
      <c r="BR52" s="5"/>
      <c r="BS52" s="5"/>
      <c r="BT52" s="5"/>
      <c r="BX52" s="186"/>
      <c r="BY52" s="186"/>
    </row>
    <row r="53" customFormat="false" ht="15" hidden="false" customHeight="true" outlineLevel="0" collapsed="false">
      <c r="B53" s="484" t="n">
        <v>42979</v>
      </c>
      <c r="C53" s="488" t="s">
        <v>346</v>
      </c>
      <c r="D53" s="488"/>
      <c r="E53" s="488"/>
      <c r="F53" s="488"/>
      <c r="G53" s="488"/>
      <c r="H53" s="488"/>
      <c r="I53" s="488"/>
      <c r="J53" s="488"/>
      <c r="K53" s="488"/>
      <c r="L53" s="488"/>
      <c r="M53" s="488"/>
      <c r="N53" s="488"/>
      <c r="O53" s="488"/>
      <c r="P53" s="488"/>
      <c r="Q53" s="488"/>
      <c r="R53" s="488"/>
      <c r="S53" s="488"/>
      <c r="T53" s="488"/>
      <c r="U53" s="488"/>
      <c r="V53" s="488"/>
      <c r="W53" s="488"/>
      <c r="X53" s="488"/>
      <c r="Y53" s="488"/>
      <c r="Z53" s="488"/>
      <c r="AA53" s="488"/>
      <c r="AB53" s="488"/>
      <c r="AC53" s="488"/>
      <c r="AD53" s="488"/>
      <c r="AE53" s="473"/>
      <c r="AF53" s="473"/>
      <c r="AG53" s="470"/>
      <c r="AH53" s="470"/>
      <c r="AI53" s="470"/>
      <c r="AJ53" s="470"/>
      <c r="AK53" s="470"/>
      <c r="AL53" s="470"/>
      <c r="AP53" s="194"/>
      <c r="AQ53" s="194"/>
      <c r="AR53" s="194"/>
      <c r="AY53" s="440"/>
      <c r="BR53" s="5"/>
      <c r="BS53" s="5"/>
      <c r="BT53" s="5"/>
      <c r="BX53" s="186"/>
      <c r="BY53" s="186"/>
    </row>
    <row r="54" customFormat="false" ht="15.75" hidden="false" customHeight="true" outlineLevel="0" collapsed="false">
      <c r="B54" s="484" t="n">
        <v>42980</v>
      </c>
      <c r="C54" s="488" t="s">
        <v>337</v>
      </c>
      <c r="D54" s="488"/>
      <c r="E54" s="488"/>
      <c r="F54" s="488"/>
      <c r="G54" s="488"/>
      <c r="H54" s="488"/>
      <c r="I54" s="488"/>
      <c r="J54" s="488"/>
      <c r="K54" s="488"/>
      <c r="L54" s="488"/>
      <c r="M54" s="488"/>
      <c r="N54" s="488"/>
      <c r="O54" s="488"/>
      <c r="P54" s="488"/>
      <c r="Q54" s="488"/>
      <c r="R54" s="488"/>
      <c r="S54" s="488"/>
      <c r="T54" s="488"/>
      <c r="U54" s="488"/>
      <c r="V54" s="488"/>
      <c r="W54" s="488"/>
      <c r="X54" s="488"/>
      <c r="Y54" s="488"/>
      <c r="Z54" s="488"/>
      <c r="AA54" s="488"/>
      <c r="AB54" s="488"/>
      <c r="AC54" s="488"/>
      <c r="AD54" s="488"/>
      <c r="AE54" s="473"/>
      <c r="AF54" s="473"/>
      <c r="AG54" s="470"/>
      <c r="AH54" s="470"/>
      <c r="AI54" s="470"/>
      <c r="AJ54" s="470"/>
      <c r="AK54" s="470"/>
      <c r="AL54" s="470"/>
      <c r="AP54" s="194"/>
      <c r="AQ54" s="194"/>
      <c r="AR54" s="194"/>
      <c r="AY54" s="440"/>
      <c r="BR54" s="5"/>
      <c r="BS54" s="5"/>
      <c r="BT54" s="5"/>
      <c r="BX54" s="186"/>
      <c r="BY54" s="186"/>
    </row>
    <row r="55" customFormat="false" ht="15.75" hidden="false" customHeight="true" outlineLevel="0" collapsed="false">
      <c r="B55" s="484" t="n">
        <v>42981</v>
      </c>
      <c r="C55" s="488" t="s">
        <v>334</v>
      </c>
      <c r="D55" s="488"/>
      <c r="E55" s="488"/>
      <c r="F55" s="488"/>
      <c r="G55" s="488"/>
      <c r="H55" s="488"/>
      <c r="I55" s="488"/>
      <c r="J55" s="488"/>
      <c r="K55" s="488"/>
      <c r="L55" s="488"/>
      <c r="M55" s="488"/>
      <c r="N55" s="488"/>
      <c r="O55" s="488"/>
      <c r="P55" s="488"/>
      <c r="Q55" s="488"/>
      <c r="R55" s="488"/>
      <c r="S55" s="488"/>
      <c r="T55" s="488"/>
      <c r="U55" s="488"/>
      <c r="V55" s="488"/>
      <c r="W55" s="488"/>
      <c r="X55" s="488"/>
      <c r="Y55" s="488"/>
      <c r="Z55" s="488"/>
      <c r="AA55" s="488"/>
      <c r="AB55" s="488"/>
      <c r="AC55" s="488"/>
      <c r="AD55" s="488"/>
      <c r="AE55" s="473"/>
      <c r="AF55" s="473"/>
      <c r="AG55" s="470"/>
      <c r="AH55" s="470"/>
      <c r="AI55" s="470"/>
      <c r="AJ55" s="470"/>
      <c r="AK55" s="470"/>
      <c r="AL55" s="470"/>
      <c r="AP55" s="194"/>
      <c r="AQ55" s="194"/>
      <c r="AR55" s="194"/>
      <c r="AY55" s="440"/>
      <c r="BR55" s="5"/>
      <c r="BS55" s="5"/>
      <c r="BT55" s="5"/>
      <c r="BX55" s="186"/>
      <c r="BY55" s="186"/>
    </row>
    <row r="56" customFormat="false" ht="15.75" hidden="false" customHeight="true" outlineLevel="0" collapsed="false">
      <c r="B56" s="484" t="n">
        <v>42982</v>
      </c>
      <c r="C56" s="488" t="s">
        <v>342</v>
      </c>
      <c r="D56" s="488"/>
      <c r="E56" s="488"/>
      <c r="F56" s="488"/>
      <c r="G56" s="488"/>
      <c r="H56" s="488"/>
      <c r="I56" s="488"/>
      <c r="J56" s="488"/>
      <c r="K56" s="488"/>
      <c r="L56" s="488"/>
      <c r="M56" s="488"/>
      <c r="N56" s="488"/>
      <c r="O56" s="488"/>
      <c r="P56" s="488"/>
      <c r="Q56" s="488"/>
      <c r="R56" s="488"/>
      <c r="S56" s="488"/>
      <c r="T56" s="488"/>
      <c r="U56" s="488"/>
      <c r="V56" s="488"/>
      <c r="W56" s="488"/>
      <c r="X56" s="488"/>
      <c r="Y56" s="488"/>
      <c r="Z56" s="488"/>
      <c r="AA56" s="488"/>
      <c r="AB56" s="488"/>
      <c r="AC56" s="488"/>
      <c r="AD56" s="488"/>
      <c r="AE56" s="473"/>
      <c r="AF56" s="473"/>
      <c r="AG56" s="470"/>
      <c r="AH56" s="470"/>
      <c r="AI56" s="470"/>
      <c r="AJ56" s="470"/>
      <c r="AK56" s="470"/>
      <c r="AL56" s="470"/>
      <c r="AP56" s="194"/>
      <c r="AQ56" s="194"/>
      <c r="AR56" s="194"/>
      <c r="AY56" s="440"/>
      <c r="BR56" s="5"/>
      <c r="BS56" s="5"/>
      <c r="BT56" s="5"/>
      <c r="BX56" s="186"/>
      <c r="BY56" s="186"/>
    </row>
    <row r="57" customFormat="false" ht="15.75" hidden="false" customHeight="true" outlineLevel="0" collapsed="false">
      <c r="B57" s="484" t="n">
        <v>42983</v>
      </c>
      <c r="C57" s="488" t="s">
        <v>342</v>
      </c>
      <c r="D57" s="488"/>
      <c r="E57" s="488"/>
      <c r="F57" s="488"/>
      <c r="G57" s="488"/>
      <c r="H57" s="488"/>
      <c r="I57" s="488"/>
      <c r="J57" s="488"/>
      <c r="K57" s="488"/>
      <c r="L57" s="488"/>
      <c r="M57" s="488"/>
      <c r="N57" s="488"/>
      <c r="O57" s="488"/>
      <c r="P57" s="488"/>
      <c r="Q57" s="488"/>
      <c r="R57" s="488"/>
      <c r="S57" s="488"/>
      <c r="T57" s="488"/>
      <c r="U57" s="488"/>
      <c r="V57" s="488"/>
      <c r="W57" s="488"/>
      <c r="X57" s="488"/>
      <c r="Y57" s="488"/>
      <c r="Z57" s="488"/>
      <c r="AA57" s="488"/>
      <c r="AB57" s="488"/>
      <c r="AC57" s="488"/>
      <c r="AD57" s="488"/>
      <c r="AE57" s="473"/>
      <c r="AF57" s="473"/>
      <c r="AG57" s="470"/>
      <c r="AH57" s="470"/>
      <c r="AI57" s="470"/>
      <c r="AJ57" s="470"/>
      <c r="AK57" s="470"/>
      <c r="AL57" s="470"/>
      <c r="AP57" s="194"/>
      <c r="AQ57" s="194"/>
      <c r="AR57" s="194"/>
      <c r="AY57" s="440"/>
      <c r="BR57" s="5"/>
      <c r="BS57" s="5"/>
      <c r="BT57" s="5"/>
      <c r="BX57" s="186"/>
      <c r="BY57" s="186"/>
    </row>
    <row r="58" customFormat="false" ht="15.75" hidden="false" customHeight="true" outlineLevel="0" collapsed="false">
      <c r="B58" s="484" t="n">
        <v>42984</v>
      </c>
      <c r="C58" s="488" t="s">
        <v>342</v>
      </c>
      <c r="D58" s="488"/>
      <c r="E58" s="488"/>
      <c r="F58" s="488"/>
      <c r="G58" s="488"/>
      <c r="H58" s="488"/>
      <c r="I58" s="488"/>
      <c r="J58" s="488"/>
      <c r="K58" s="488"/>
      <c r="L58" s="488"/>
      <c r="M58" s="488"/>
      <c r="N58" s="488"/>
      <c r="O58" s="488"/>
      <c r="P58" s="488"/>
      <c r="Q58" s="488"/>
      <c r="R58" s="488"/>
      <c r="S58" s="488"/>
      <c r="T58" s="488"/>
      <c r="U58" s="488"/>
      <c r="V58" s="488"/>
      <c r="W58" s="488"/>
      <c r="X58" s="488"/>
      <c r="Y58" s="488"/>
      <c r="Z58" s="488"/>
      <c r="AA58" s="488"/>
      <c r="AB58" s="488"/>
      <c r="AC58" s="488"/>
      <c r="AD58" s="488"/>
      <c r="AE58" s="473"/>
      <c r="AF58" s="473"/>
      <c r="AG58" s="470"/>
      <c r="AH58" s="470"/>
      <c r="AI58" s="470"/>
      <c r="AJ58" s="470"/>
      <c r="AK58" s="470"/>
      <c r="AL58" s="470"/>
      <c r="AP58" s="194"/>
      <c r="AQ58" s="194"/>
      <c r="AR58" s="194"/>
      <c r="AY58" s="440"/>
      <c r="BR58" s="5"/>
      <c r="BS58" s="5"/>
      <c r="BT58" s="5"/>
      <c r="BX58" s="186"/>
      <c r="BY58" s="186"/>
    </row>
    <row r="59" customFormat="false" ht="15.75" hidden="false" customHeight="true" outlineLevel="0" collapsed="false">
      <c r="B59" s="484" t="n">
        <v>42985</v>
      </c>
      <c r="C59" s="488" t="s">
        <v>347</v>
      </c>
      <c r="D59" s="488"/>
      <c r="E59" s="488"/>
      <c r="F59" s="488"/>
      <c r="G59" s="488"/>
      <c r="H59" s="488"/>
      <c r="I59" s="488"/>
      <c r="J59" s="488"/>
      <c r="K59" s="488"/>
      <c r="L59" s="488"/>
      <c r="M59" s="488"/>
      <c r="N59" s="488"/>
      <c r="O59" s="488"/>
      <c r="P59" s="488"/>
      <c r="Q59" s="488"/>
      <c r="R59" s="488"/>
      <c r="S59" s="488"/>
      <c r="T59" s="488"/>
      <c r="U59" s="488"/>
      <c r="V59" s="488"/>
      <c r="W59" s="488"/>
      <c r="X59" s="488"/>
      <c r="Y59" s="488"/>
      <c r="Z59" s="488"/>
      <c r="AA59" s="488"/>
      <c r="AB59" s="488"/>
      <c r="AC59" s="488"/>
      <c r="AD59" s="488"/>
      <c r="AE59" s="473"/>
      <c r="AF59" s="473"/>
      <c r="AG59" s="470"/>
      <c r="AH59" s="470"/>
      <c r="AI59" s="470"/>
      <c r="AJ59" s="470"/>
      <c r="AK59" s="470"/>
      <c r="AL59" s="470"/>
      <c r="AP59" s="194"/>
      <c r="AQ59" s="194"/>
      <c r="AR59" s="194"/>
      <c r="AY59" s="440"/>
      <c r="BR59" s="5"/>
      <c r="BS59" s="5"/>
      <c r="BT59" s="5"/>
      <c r="BX59" s="186"/>
      <c r="BY59" s="186"/>
    </row>
    <row r="60" customFormat="false" ht="15.75" hidden="false" customHeight="true" outlineLevel="0" collapsed="false">
      <c r="B60" s="484" t="n">
        <v>42986</v>
      </c>
      <c r="C60" s="488" t="s">
        <v>347</v>
      </c>
      <c r="D60" s="488"/>
      <c r="E60" s="488"/>
      <c r="F60" s="488"/>
      <c r="G60" s="488"/>
      <c r="H60" s="488"/>
      <c r="I60" s="488"/>
      <c r="J60" s="488"/>
      <c r="K60" s="488"/>
      <c r="L60" s="488"/>
      <c r="M60" s="488"/>
      <c r="N60" s="488"/>
      <c r="O60" s="488"/>
      <c r="P60" s="488"/>
      <c r="Q60" s="488"/>
      <c r="R60" s="488"/>
      <c r="S60" s="488"/>
      <c r="T60" s="488"/>
      <c r="U60" s="488"/>
      <c r="V60" s="488"/>
      <c r="W60" s="488"/>
      <c r="X60" s="488"/>
      <c r="Y60" s="488"/>
      <c r="Z60" s="488"/>
      <c r="AA60" s="488"/>
      <c r="AB60" s="488"/>
      <c r="AC60" s="488"/>
      <c r="AD60" s="488"/>
      <c r="AE60" s="473"/>
      <c r="AF60" s="473"/>
      <c r="AG60" s="470"/>
      <c r="AH60" s="470"/>
      <c r="AI60" s="470"/>
      <c r="AJ60" s="470"/>
      <c r="AK60" s="470"/>
      <c r="AL60" s="470"/>
      <c r="AP60" s="194"/>
      <c r="AQ60" s="194"/>
      <c r="AR60" s="194"/>
      <c r="AY60" s="440"/>
      <c r="BR60" s="5"/>
      <c r="BS60" s="5"/>
      <c r="BT60" s="5"/>
      <c r="BX60" s="186"/>
      <c r="BY60" s="186"/>
    </row>
    <row r="61" customFormat="false" ht="15.75" hidden="false" customHeight="true" outlineLevel="0" collapsed="false">
      <c r="B61" s="484" t="n">
        <v>42987</v>
      </c>
      <c r="C61" s="488" t="s">
        <v>346</v>
      </c>
      <c r="D61" s="488"/>
      <c r="E61" s="488"/>
      <c r="F61" s="488"/>
      <c r="G61" s="488"/>
      <c r="H61" s="488"/>
      <c r="I61" s="488"/>
      <c r="J61" s="488"/>
      <c r="K61" s="488"/>
      <c r="L61" s="488"/>
      <c r="M61" s="488"/>
      <c r="N61" s="488"/>
      <c r="O61" s="488"/>
      <c r="P61" s="488"/>
      <c r="Q61" s="488"/>
      <c r="R61" s="488"/>
      <c r="S61" s="488"/>
      <c r="T61" s="488"/>
      <c r="U61" s="488"/>
      <c r="V61" s="488"/>
      <c r="W61" s="488"/>
      <c r="X61" s="488"/>
      <c r="Y61" s="488"/>
      <c r="Z61" s="488"/>
      <c r="AA61" s="488"/>
      <c r="AB61" s="488"/>
      <c r="AC61" s="488"/>
      <c r="AD61" s="488"/>
      <c r="AE61" s="473"/>
      <c r="AF61" s="473"/>
      <c r="AG61" s="470"/>
      <c r="AH61" s="470"/>
      <c r="AI61" s="470"/>
      <c r="AJ61" s="470"/>
      <c r="AK61" s="470"/>
      <c r="AL61" s="470"/>
      <c r="AP61" s="194"/>
      <c r="AQ61" s="194"/>
      <c r="AR61" s="194"/>
      <c r="AY61" s="440"/>
      <c r="BR61" s="5"/>
      <c r="BS61" s="5"/>
      <c r="BT61" s="5"/>
      <c r="BX61" s="186"/>
      <c r="BY61" s="186"/>
    </row>
    <row r="62" customFormat="false" ht="15.75" hidden="false" customHeight="true" outlineLevel="0" collapsed="false">
      <c r="B62" s="484" t="n">
        <v>42988</v>
      </c>
      <c r="C62" s="488" t="s">
        <v>346</v>
      </c>
      <c r="D62" s="488"/>
      <c r="E62" s="488"/>
      <c r="F62" s="488"/>
      <c r="G62" s="488"/>
      <c r="H62" s="488"/>
      <c r="I62" s="488"/>
      <c r="J62" s="488"/>
      <c r="K62" s="488"/>
      <c r="L62" s="488"/>
      <c r="M62" s="488"/>
      <c r="N62" s="488"/>
      <c r="O62" s="488"/>
      <c r="P62" s="488"/>
      <c r="Q62" s="488"/>
      <c r="R62" s="488"/>
      <c r="S62" s="488"/>
      <c r="T62" s="488"/>
      <c r="U62" s="488"/>
      <c r="V62" s="488"/>
      <c r="W62" s="488"/>
      <c r="X62" s="488"/>
      <c r="Y62" s="488"/>
      <c r="Z62" s="488"/>
      <c r="AA62" s="488"/>
      <c r="AB62" s="488"/>
      <c r="AC62" s="488"/>
      <c r="AD62" s="488"/>
      <c r="AE62" s="473"/>
      <c r="AF62" s="473"/>
      <c r="AG62" s="470"/>
      <c r="AH62" s="470"/>
      <c r="AI62" s="470"/>
      <c r="AJ62" s="470"/>
      <c r="AK62" s="470"/>
      <c r="AL62" s="470"/>
      <c r="AP62" s="194"/>
      <c r="AQ62" s="194"/>
      <c r="AR62" s="194"/>
      <c r="AY62" s="440"/>
      <c r="BR62" s="5"/>
      <c r="BS62" s="5"/>
      <c r="BT62" s="5"/>
      <c r="BX62" s="186"/>
      <c r="BY62" s="186"/>
    </row>
    <row r="63" customFormat="false" ht="15.75" hidden="false" customHeight="true" outlineLevel="0" collapsed="false">
      <c r="B63" s="484" t="n">
        <v>42989</v>
      </c>
      <c r="C63" s="488" t="s">
        <v>348</v>
      </c>
      <c r="D63" s="488"/>
      <c r="E63" s="488"/>
      <c r="F63" s="488"/>
      <c r="G63" s="488"/>
      <c r="H63" s="488"/>
      <c r="I63" s="488"/>
      <c r="J63" s="488"/>
      <c r="K63" s="488"/>
      <c r="L63" s="488"/>
      <c r="M63" s="488"/>
      <c r="N63" s="488"/>
      <c r="O63" s="488"/>
      <c r="P63" s="488"/>
      <c r="Q63" s="488"/>
      <c r="R63" s="488"/>
      <c r="S63" s="488"/>
      <c r="T63" s="488"/>
      <c r="U63" s="488"/>
      <c r="V63" s="488"/>
      <c r="W63" s="488"/>
      <c r="X63" s="488"/>
      <c r="Y63" s="488"/>
      <c r="Z63" s="488"/>
      <c r="AA63" s="488"/>
      <c r="AB63" s="488"/>
      <c r="AC63" s="488"/>
      <c r="AD63" s="488"/>
      <c r="AE63" s="473"/>
      <c r="AF63" s="473"/>
      <c r="AG63" s="470"/>
      <c r="AH63" s="470"/>
      <c r="AI63" s="470"/>
      <c r="AJ63" s="470"/>
      <c r="AK63" s="470"/>
      <c r="AL63" s="470"/>
      <c r="AP63" s="194"/>
      <c r="AQ63" s="194"/>
      <c r="AR63" s="194"/>
      <c r="AY63" s="440"/>
      <c r="BR63" s="5"/>
      <c r="BS63" s="5"/>
      <c r="BT63" s="5"/>
      <c r="BX63" s="186"/>
      <c r="BY63" s="186"/>
    </row>
    <row r="64" customFormat="false" ht="15.75" hidden="false" customHeight="true" outlineLevel="0" collapsed="false">
      <c r="B64" s="484" t="n">
        <v>42990</v>
      </c>
      <c r="C64" s="488" t="s">
        <v>317</v>
      </c>
      <c r="D64" s="488"/>
      <c r="E64" s="488"/>
      <c r="F64" s="488"/>
      <c r="G64" s="488"/>
      <c r="H64" s="488"/>
      <c r="I64" s="488"/>
      <c r="J64" s="488"/>
      <c r="K64" s="488"/>
      <c r="L64" s="488"/>
      <c r="M64" s="488"/>
      <c r="N64" s="488"/>
      <c r="O64" s="488"/>
      <c r="P64" s="488"/>
      <c r="Q64" s="488"/>
      <c r="R64" s="488"/>
      <c r="S64" s="488"/>
      <c r="T64" s="488"/>
      <c r="U64" s="488"/>
      <c r="V64" s="488"/>
      <c r="W64" s="488"/>
      <c r="X64" s="488"/>
      <c r="Y64" s="488"/>
      <c r="Z64" s="488"/>
      <c r="AA64" s="488"/>
      <c r="AB64" s="488"/>
      <c r="AC64" s="488"/>
      <c r="AD64" s="488"/>
      <c r="AE64" s="473"/>
      <c r="AF64" s="473"/>
      <c r="AG64" s="470"/>
      <c r="AH64" s="470"/>
      <c r="AI64" s="470"/>
      <c r="AJ64" s="470"/>
      <c r="AK64" s="470"/>
      <c r="AL64" s="470"/>
      <c r="AP64" s="194"/>
      <c r="AQ64" s="194"/>
      <c r="AR64" s="194"/>
      <c r="AY64" s="440"/>
      <c r="BR64" s="5"/>
      <c r="BS64" s="5"/>
      <c r="BT64" s="5"/>
      <c r="BX64" s="186"/>
      <c r="BY64" s="186"/>
    </row>
    <row r="65" customFormat="false" ht="15.75" hidden="false" customHeight="true" outlineLevel="0" collapsed="false">
      <c r="B65" s="484" t="n">
        <v>42991</v>
      </c>
      <c r="C65" s="488" t="s">
        <v>349</v>
      </c>
      <c r="D65" s="488"/>
      <c r="E65" s="488"/>
      <c r="F65" s="488"/>
      <c r="G65" s="488"/>
      <c r="H65" s="488"/>
      <c r="I65" s="488"/>
      <c r="J65" s="488"/>
      <c r="K65" s="488"/>
      <c r="L65" s="488"/>
      <c r="M65" s="488"/>
      <c r="N65" s="488"/>
      <c r="O65" s="488"/>
      <c r="P65" s="488"/>
      <c r="Q65" s="488"/>
      <c r="R65" s="488"/>
      <c r="S65" s="488"/>
      <c r="T65" s="488"/>
      <c r="U65" s="488"/>
      <c r="V65" s="488"/>
      <c r="W65" s="488"/>
      <c r="X65" s="488"/>
      <c r="Y65" s="488"/>
      <c r="Z65" s="488"/>
      <c r="AA65" s="488"/>
      <c r="AB65" s="488"/>
      <c r="AC65" s="488"/>
      <c r="AD65" s="488"/>
      <c r="AE65" s="473"/>
      <c r="AF65" s="473"/>
      <c r="AG65" s="470"/>
      <c r="AH65" s="470"/>
      <c r="AI65" s="470"/>
      <c r="AJ65" s="470"/>
      <c r="AK65" s="470"/>
      <c r="AL65" s="470"/>
      <c r="AP65" s="194"/>
      <c r="AQ65" s="194"/>
      <c r="AR65" s="194"/>
      <c r="AY65" s="440"/>
      <c r="BR65" s="5"/>
      <c r="BS65" s="5"/>
      <c r="BT65" s="5"/>
      <c r="BX65" s="186"/>
      <c r="BY65" s="186"/>
    </row>
    <row r="66" customFormat="false" ht="15.75" hidden="false" customHeight="true" outlineLevel="0" collapsed="false">
      <c r="B66" s="484" t="n">
        <v>42992</v>
      </c>
      <c r="C66" s="488" t="s">
        <v>350</v>
      </c>
      <c r="D66" s="488"/>
      <c r="E66" s="488"/>
      <c r="F66" s="488"/>
      <c r="G66" s="488"/>
      <c r="H66" s="488"/>
      <c r="I66" s="488"/>
      <c r="J66" s="488"/>
      <c r="K66" s="488"/>
      <c r="L66" s="488"/>
      <c r="M66" s="488"/>
      <c r="N66" s="488"/>
      <c r="O66" s="488"/>
      <c r="P66" s="488"/>
      <c r="Q66" s="488"/>
      <c r="R66" s="488"/>
      <c r="S66" s="488"/>
      <c r="T66" s="488"/>
      <c r="U66" s="488"/>
      <c r="V66" s="488"/>
      <c r="W66" s="488"/>
      <c r="X66" s="488"/>
      <c r="Y66" s="488"/>
      <c r="Z66" s="488"/>
      <c r="AA66" s="488"/>
      <c r="AB66" s="488"/>
      <c r="AC66" s="488"/>
      <c r="AD66" s="488"/>
      <c r="AE66" s="473"/>
      <c r="AF66" s="473"/>
      <c r="AG66" s="470"/>
      <c r="AH66" s="470"/>
      <c r="AI66" s="470"/>
      <c r="AJ66" s="470"/>
      <c r="AK66" s="470"/>
      <c r="AL66" s="470"/>
      <c r="AP66" s="194"/>
      <c r="AQ66" s="194"/>
      <c r="AR66" s="194"/>
      <c r="AY66" s="440"/>
      <c r="BR66" s="5"/>
      <c r="BS66" s="5"/>
      <c r="BT66" s="5"/>
      <c r="BX66" s="186"/>
      <c r="BY66" s="186"/>
    </row>
    <row r="67" customFormat="false" ht="17.25" hidden="false" customHeight="true" outlineLevel="0" collapsed="false">
      <c r="B67" s="484" t="n">
        <v>42993</v>
      </c>
      <c r="C67" s="488" t="s">
        <v>351</v>
      </c>
      <c r="D67" s="488"/>
      <c r="E67" s="488"/>
      <c r="F67" s="488"/>
      <c r="G67" s="488"/>
      <c r="H67" s="488"/>
      <c r="I67" s="488"/>
      <c r="J67" s="488"/>
      <c r="K67" s="488"/>
      <c r="L67" s="488"/>
      <c r="M67" s="488"/>
      <c r="N67" s="488"/>
      <c r="O67" s="488"/>
      <c r="P67" s="488"/>
      <c r="Q67" s="488"/>
      <c r="R67" s="488"/>
      <c r="S67" s="488"/>
      <c r="T67" s="488"/>
      <c r="U67" s="488"/>
      <c r="V67" s="488"/>
      <c r="W67" s="488"/>
      <c r="X67" s="488"/>
      <c r="Y67" s="488"/>
      <c r="Z67" s="488"/>
      <c r="AA67" s="488"/>
      <c r="AB67" s="488"/>
      <c r="AC67" s="488"/>
      <c r="AD67" s="488"/>
      <c r="AE67" s="473"/>
      <c r="AF67" s="473"/>
      <c r="AG67" s="470"/>
      <c r="AH67" s="470"/>
      <c r="AI67" s="470"/>
      <c r="AJ67" s="470"/>
      <c r="AK67" s="470"/>
      <c r="AL67" s="470"/>
      <c r="AP67" s="194"/>
      <c r="AQ67" s="194"/>
      <c r="AR67" s="194"/>
      <c r="AY67" s="440"/>
      <c r="BR67" s="5"/>
      <c r="BS67" s="5"/>
      <c r="BT67" s="5"/>
      <c r="BX67" s="186"/>
      <c r="BY67" s="186"/>
    </row>
    <row r="68" customFormat="false" ht="15.75" hidden="false" customHeight="true" outlineLevel="0" collapsed="false">
      <c r="B68" s="484" t="n">
        <v>42994</v>
      </c>
      <c r="C68" s="488" t="s">
        <v>347</v>
      </c>
      <c r="D68" s="488"/>
      <c r="E68" s="488"/>
      <c r="F68" s="488"/>
      <c r="G68" s="488"/>
      <c r="H68" s="488"/>
      <c r="I68" s="488"/>
      <c r="J68" s="488"/>
      <c r="K68" s="488"/>
      <c r="L68" s="488"/>
      <c r="M68" s="488"/>
      <c r="N68" s="488"/>
      <c r="O68" s="488"/>
      <c r="P68" s="488"/>
      <c r="Q68" s="488"/>
      <c r="R68" s="488"/>
      <c r="S68" s="488"/>
      <c r="T68" s="488"/>
      <c r="U68" s="488"/>
      <c r="V68" s="488"/>
      <c r="W68" s="488"/>
      <c r="X68" s="488"/>
      <c r="Y68" s="488"/>
      <c r="Z68" s="488"/>
      <c r="AA68" s="488"/>
      <c r="AB68" s="488"/>
      <c r="AC68" s="488"/>
      <c r="AD68" s="488"/>
      <c r="AE68" s="473"/>
      <c r="AF68" s="473"/>
      <c r="AG68" s="470"/>
      <c r="AH68" s="470"/>
      <c r="AI68" s="470"/>
      <c r="AJ68" s="470"/>
      <c r="AK68" s="470"/>
      <c r="AL68" s="470"/>
      <c r="AP68" s="194"/>
      <c r="AQ68" s="194"/>
      <c r="AR68" s="194"/>
      <c r="AY68" s="440"/>
      <c r="BR68" s="5"/>
      <c r="BS68" s="5"/>
      <c r="BT68" s="5"/>
      <c r="BX68" s="186"/>
      <c r="BY68" s="186"/>
    </row>
    <row r="69" customFormat="false" ht="15.75" hidden="false" customHeight="true" outlineLevel="0" collapsed="false">
      <c r="B69" s="484" t="n">
        <v>42995</v>
      </c>
      <c r="C69" s="488" t="s">
        <v>346</v>
      </c>
      <c r="D69" s="488"/>
      <c r="E69" s="488"/>
      <c r="F69" s="488"/>
      <c r="G69" s="488"/>
      <c r="H69" s="488"/>
      <c r="I69" s="488"/>
      <c r="J69" s="488"/>
      <c r="K69" s="488"/>
      <c r="L69" s="488"/>
      <c r="M69" s="488"/>
      <c r="N69" s="488"/>
      <c r="O69" s="488"/>
      <c r="P69" s="488"/>
      <c r="Q69" s="488"/>
      <c r="R69" s="488"/>
      <c r="S69" s="488"/>
      <c r="T69" s="488"/>
      <c r="U69" s="488"/>
      <c r="V69" s="488"/>
      <c r="W69" s="488"/>
      <c r="X69" s="488"/>
      <c r="Y69" s="488"/>
      <c r="Z69" s="488"/>
      <c r="AA69" s="488"/>
      <c r="AB69" s="488"/>
      <c r="AC69" s="488"/>
      <c r="AD69" s="488"/>
      <c r="AE69" s="473"/>
      <c r="AF69" s="473"/>
      <c r="AG69" s="470"/>
      <c r="AH69" s="470"/>
      <c r="AI69" s="470"/>
      <c r="AJ69" s="470"/>
      <c r="AK69" s="470"/>
      <c r="AL69" s="470"/>
      <c r="AP69" s="194"/>
      <c r="AQ69" s="194"/>
      <c r="AR69" s="194"/>
      <c r="AY69" s="440"/>
      <c r="BR69" s="5"/>
      <c r="BS69" s="5"/>
      <c r="BT69" s="5"/>
      <c r="BX69" s="186"/>
      <c r="BY69" s="186"/>
    </row>
    <row r="70" customFormat="false" ht="15.75" hidden="false" customHeight="true" outlineLevel="0" collapsed="false">
      <c r="B70" s="484" t="n">
        <v>42996</v>
      </c>
      <c r="C70" s="488" t="s">
        <v>352</v>
      </c>
      <c r="D70" s="488"/>
      <c r="E70" s="488"/>
      <c r="F70" s="488"/>
      <c r="G70" s="488"/>
      <c r="H70" s="488"/>
      <c r="I70" s="488"/>
      <c r="J70" s="488"/>
      <c r="K70" s="488"/>
      <c r="L70" s="488"/>
      <c r="M70" s="488"/>
      <c r="N70" s="488"/>
      <c r="O70" s="488"/>
      <c r="P70" s="488"/>
      <c r="Q70" s="488"/>
      <c r="R70" s="488"/>
      <c r="S70" s="488"/>
      <c r="T70" s="488"/>
      <c r="U70" s="488"/>
      <c r="V70" s="488"/>
      <c r="W70" s="488"/>
      <c r="X70" s="488"/>
      <c r="Y70" s="488"/>
      <c r="Z70" s="488"/>
      <c r="AA70" s="488"/>
      <c r="AB70" s="488"/>
      <c r="AC70" s="488"/>
      <c r="AD70" s="488"/>
      <c r="AE70" s="473"/>
      <c r="AF70" s="473"/>
      <c r="AG70" s="470"/>
      <c r="AH70" s="470"/>
      <c r="AI70" s="470"/>
      <c r="AJ70" s="470"/>
      <c r="AK70" s="470"/>
      <c r="AL70" s="470"/>
      <c r="AP70" s="194"/>
      <c r="AQ70" s="194"/>
      <c r="AR70" s="194"/>
      <c r="AY70" s="440"/>
      <c r="BR70" s="5"/>
      <c r="BS70" s="5"/>
      <c r="BT70" s="5"/>
      <c r="BX70" s="186"/>
      <c r="BY70" s="186"/>
    </row>
    <row r="71" customFormat="false" ht="15.75" hidden="false" customHeight="true" outlineLevel="0" collapsed="false">
      <c r="B71" s="484" t="n">
        <v>42997</v>
      </c>
      <c r="C71" s="488" t="s">
        <v>353</v>
      </c>
      <c r="D71" s="488"/>
      <c r="E71" s="488"/>
      <c r="F71" s="488"/>
      <c r="G71" s="488"/>
      <c r="H71" s="488"/>
      <c r="I71" s="488"/>
      <c r="J71" s="488"/>
      <c r="K71" s="488"/>
      <c r="L71" s="488"/>
      <c r="M71" s="488"/>
      <c r="N71" s="488"/>
      <c r="O71" s="488"/>
      <c r="P71" s="488"/>
      <c r="Q71" s="488"/>
      <c r="R71" s="488"/>
      <c r="S71" s="488"/>
      <c r="T71" s="488"/>
      <c r="U71" s="488"/>
      <c r="V71" s="488"/>
      <c r="W71" s="488"/>
      <c r="X71" s="488"/>
      <c r="Y71" s="488"/>
      <c r="Z71" s="488"/>
      <c r="AA71" s="488"/>
      <c r="AB71" s="488"/>
      <c r="AC71" s="488"/>
      <c r="AD71" s="488"/>
      <c r="AE71" s="473"/>
      <c r="AF71" s="473"/>
      <c r="AG71" s="470"/>
      <c r="AH71" s="470"/>
      <c r="AI71" s="470"/>
      <c r="AJ71" s="470"/>
      <c r="AK71" s="470"/>
      <c r="AL71" s="470"/>
      <c r="AP71" s="194"/>
      <c r="AQ71" s="194"/>
      <c r="AR71" s="194"/>
      <c r="AY71" s="440"/>
      <c r="BR71" s="5"/>
      <c r="BS71" s="5"/>
      <c r="BT71" s="5"/>
      <c r="BX71" s="186"/>
      <c r="BY71" s="186"/>
    </row>
    <row r="72" customFormat="false" ht="15.75" hidden="false" customHeight="true" outlineLevel="0" collapsed="false">
      <c r="B72" s="484" t="n">
        <v>42998</v>
      </c>
      <c r="C72" s="488" t="s">
        <v>354</v>
      </c>
      <c r="D72" s="488"/>
      <c r="E72" s="488"/>
      <c r="F72" s="488"/>
      <c r="G72" s="488"/>
      <c r="H72" s="488"/>
      <c r="I72" s="488"/>
      <c r="J72" s="488"/>
      <c r="K72" s="488"/>
      <c r="L72" s="488"/>
      <c r="M72" s="488"/>
      <c r="N72" s="488"/>
      <c r="O72" s="488"/>
      <c r="P72" s="488"/>
      <c r="Q72" s="488"/>
      <c r="R72" s="488"/>
      <c r="S72" s="488"/>
      <c r="T72" s="488"/>
      <c r="U72" s="488"/>
      <c r="V72" s="488"/>
      <c r="W72" s="488"/>
      <c r="X72" s="488"/>
      <c r="Y72" s="488"/>
      <c r="Z72" s="488"/>
      <c r="AA72" s="488"/>
      <c r="AB72" s="488"/>
      <c r="AC72" s="488"/>
      <c r="AD72" s="488"/>
      <c r="AE72" s="473"/>
      <c r="AF72" s="473"/>
      <c r="AG72" s="470"/>
      <c r="AH72" s="470"/>
      <c r="AI72" s="470"/>
      <c r="AJ72" s="470"/>
      <c r="AK72" s="470"/>
      <c r="AL72" s="470"/>
      <c r="AP72" s="194"/>
      <c r="AQ72" s="194"/>
      <c r="AR72" s="194"/>
      <c r="AY72" s="440"/>
      <c r="BR72" s="5"/>
      <c r="BS72" s="5"/>
      <c r="BT72" s="5"/>
      <c r="BX72" s="186"/>
      <c r="BY72" s="186"/>
    </row>
    <row r="73" customFormat="false" ht="15.75" hidden="false" customHeight="true" outlineLevel="0" collapsed="false">
      <c r="B73" s="484" t="n">
        <v>42999</v>
      </c>
      <c r="C73" s="488" t="s">
        <v>355</v>
      </c>
      <c r="D73" s="488"/>
      <c r="E73" s="488"/>
      <c r="F73" s="488"/>
      <c r="G73" s="488"/>
      <c r="H73" s="488"/>
      <c r="I73" s="488"/>
      <c r="J73" s="488"/>
      <c r="K73" s="488"/>
      <c r="L73" s="488"/>
      <c r="M73" s="488"/>
      <c r="N73" s="488"/>
      <c r="O73" s="488"/>
      <c r="P73" s="488"/>
      <c r="Q73" s="488"/>
      <c r="R73" s="488"/>
      <c r="S73" s="488"/>
      <c r="T73" s="488"/>
      <c r="U73" s="488"/>
      <c r="V73" s="488"/>
      <c r="W73" s="488"/>
      <c r="X73" s="488"/>
      <c r="Y73" s="488"/>
      <c r="Z73" s="488"/>
      <c r="AA73" s="488"/>
      <c r="AB73" s="488"/>
      <c r="AC73" s="488"/>
      <c r="AD73" s="488"/>
      <c r="AE73" s="473"/>
      <c r="AF73" s="473"/>
      <c r="AG73" s="470"/>
      <c r="AH73" s="470"/>
      <c r="AI73" s="470"/>
      <c r="AJ73" s="470"/>
      <c r="AK73" s="470"/>
      <c r="AL73" s="470"/>
      <c r="AP73" s="194"/>
      <c r="AQ73" s="194"/>
      <c r="AR73" s="194"/>
      <c r="AY73" s="440"/>
      <c r="BR73" s="5"/>
      <c r="BS73" s="5"/>
      <c r="BT73" s="5"/>
      <c r="BX73" s="186"/>
      <c r="BY73" s="186"/>
    </row>
    <row r="74" customFormat="false" ht="15.75" hidden="false" customHeight="true" outlineLevel="0" collapsed="false">
      <c r="B74" s="484" t="n">
        <v>43000</v>
      </c>
      <c r="C74" s="488" t="s">
        <v>356</v>
      </c>
      <c r="D74" s="488"/>
      <c r="E74" s="488"/>
      <c r="F74" s="488"/>
      <c r="G74" s="488"/>
      <c r="H74" s="488"/>
      <c r="I74" s="488"/>
      <c r="J74" s="488"/>
      <c r="K74" s="488"/>
      <c r="L74" s="488"/>
      <c r="M74" s="488"/>
      <c r="N74" s="488"/>
      <c r="O74" s="488"/>
      <c r="P74" s="488"/>
      <c r="Q74" s="488"/>
      <c r="R74" s="488"/>
      <c r="S74" s="488"/>
      <c r="T74" s="488"/>
      <c r="U74" s="488"/>
      <c r="V74" s="488"/>
      <c r="W74" s="488"/>
      <c r="X74" s="488"/>
      <c r="Y74" s="488"/>
      <c r="Z74" s="488"/>
      <c r="AA74" s="488"/>
      <c r="AB74" s="488"/>
      <c r="AC74" s="488"/>
      <c r="AD74" s="488"/>
      <c r="AE74" s="473"/>
      <c r="AF74" s="473"/>
      <c r="AG74" s="470"/>
      <c r="AH74" s="470"/>
      <c r="AI74" s="470"/>
      <c r="AJ74" s="470"/>
      <c r="AK74" s="470"/>
      <c r="AL74" s="470"/>
      <c r="AP74" s="194"/>
      <c r="AQ74" s="194"/>
      <c r="AR74" s="194"/>
      <c r="AY74" s="440"/>
      <c r="BR74" s="5"/>
      <c r="BS74" s="5"/>
      <c r="BT74" s="5"/>
      <c r="BX74" s="186"/>
      <c r="BY74" s="186"/>
    </row>
    <row r="75" customFormat="false" ht="15.75" hidden="false" customHeight="true" outlineLevel="0" collapsed="false">
      <c r="B75" s="484" t="n">
        <v>43001</v>
      </c>
      <c r="C75" s="488" t="s">
        <v>347</v>
      </c>
      <c r="D75" s="488"/>
      <c r="E75" s="488"/>
      <c r="F75" s="488"/>
      <c r="G75" s="488"/>
      <c r="H75" s="488"/>
      <c r="I75" s="488"/>
      <c r="J75" s="488"/>
      <c r="K75" s="488"/>
      <c r="L75" s="488"/>
      <c r="M75" s="488"/>
      <c r="N75" s="488"/>
      <c r="O75" s="488"/>
      <c r="P75" s="488"/>
      <c r="Q75" s="488"/>
      <c r="R75" s="488"/>
      <c r="S75" s="488"/>
      <c r="T75" s="488"/>
      <c r="U75" s="488"/>
      <c r="V75" s="488"/>
      <c r="W75" s="488"/>
      <c r="X75" s="488"/>
      <c r="Y75" s="488"/>
      <c r="Z75" s="488"/>
      <c r="AA75" s="488"/>
      <c r="AB75" s="488"/>
      <c r="AC75" s="488"/>
      <c r="AD75" s="488"/>
      <c r="AE75" s="473"/>
      <c r="AF75" s="473"/>
      <c r="AG75" s="470"/>
      <c r="AH75" s="470"/>
      <c r="AI75" s="470"/>
      <c r="AJ75" s="470"/>
      <c r="AK75" s="470"/>
      <c r="AL75" s="470"/>
      <c r="AP75" s="194"/>
      <c r="AQ75" s="194"/>
      <c r="AR75" s="194"/>
      <c r="AY75" s="440"/>
      <c r="BR75" s="5"/>
      <c r="BS75" s="5"/>
      <c r="BT75" s="5"/>
      <c r="BX75" s="186"/>
      <c r="BY75" s="186"/>
    </row>
    <row r="76" customFormat="false" ht="15.75" hidden="false" customHeight="true" outlineLevel="0" collapsed="false">
      <c r="B76" s="484" t="n">
        <v>43002</v>
      </c>
      <c r="C76" s="488" t="s">
        <v>334</v>
      </c>
      <c r="D76" s="488"/>
      <c r="E76" s="488"/>
      <c r="F76" s="488"/>
      <c r="G76" s="488"/>
      <c r="H76" s="488"/>
      <c r="I76" s="488"/>
      <c r="J76" s="488"/>
      <c r="K76" s="488"/>
      <c r="L76" s="488"/>
      <c r="M76" s="488"/>
      <c r="N76" s="488"/>
      <c r="O76" s="488"/>
      <c r="P76" s="488"/>
      <c r="Q76" s="488"/>
      <c r="R76" s="488"/>
      <c r="S76" s="488"/>
      <c r="T76" s="488"/>
      <c r="U76" s="488"/>
      <c r="V76" s="488"/>
      <c r="W76" s="488"/>
      <c r="X76" s="488"/>
      <c r="Y76" s="488"/>
      <c r="Z76" s="488"/>
      <c r="AA76" s="488"/>
      <c r="AB76" s="488"/>
      <c r="AC76" s="488"/>
      <c r="AD76" s="488"/>
      <c r="AE76" s="473"/>
      <c r="AF76" s="473"/>
      <c r="AG76" s="470"/>
      <c r="AH76" s="470"/>
      <c r="AI76" s="470"/>
      <c r="AJ76" s="470"/>
      <c r="AK76" s="470"/>
      <c r="AL76" s="470"/>
      <c r="AP76" s="194"/>
      <c r="AQ76" s="194"/>
      <c r="AR76" s="194"/>
      <c r="AY76" s="440"/>
      <c r="BR76" s="5"/>
      <c r="BS76" s="5"/>
      <c r="BT76" s="5"/>
      <c r="BX76" s="186"/>
      <c r="BY76" s="186"/>
    </row>
    <row r="77" customFormat="false" ht="15.75" hidden="false" customHeight="true" outlineLevel="0" collapsed="false">
      <c r="B77" s="484" t="n">
        <v>43003</v>
      </c>
      <c r="C77" s="488" t="s">
        <v>347</v>
      </c>
      <c r="D77" s="488"/>
      <c r="E77" s="488"/>
      <c r="F77" s="488"/>
      <c r="G77" s="488"/>
      <c r="H77" s="488"/>
      <c r="I77" s="488"/>
      <c r="J77" s="488"/>
      <c r="K77" s="488"/>
      <c r="L77" s="488"/>
      <c r="M77" s="488"/>
      <c r="N77" s="488"/>
      <c r="O77" s="488"/>
      <c r="P77" s="488"/>
      <c r="Q77" s="488"/>
      <c r="R77" s="488"/>
      <c r="S77" s="488"/>
      <c r="T77" s="488"/>
      <c r="U77" s="488"/>
      <c r="V77" s="488"/>
      <c r="W77" s="488"/>
      <c r="X77" s="488"/>
      <c r="Y77" s="488"/>
      <c r="Z77" s="488"/>
      <c r="AA77" s="488"/>
      <c r="AB77" s="488"/>
      <c r="AC77" s="488"/>
      <c r="AD77" s="488"/>
      <c r="AE77" s="473"/>
      <c r="AF77" s="473"/>
      <c r="AG77" s="470"/>
      <c r="AH77" s="470"/>
      <c r="AI77" s="470"/>
      <c r="AJ77" s="470"/>
      <c r="AK77" s="470"/>
      <c r="AL77" s="470"/>
      <c r="AP77" s="194"/>
      <c r="AQ77" s="194"/>
      <c r="AR77" s="194"/>
      <c r="AY77" s="440"/>
      <c r="BR77" s="5"/>
      <c r="BS77" s="5"/>
      <c r="BT77" s="5"/>
      <c r="BX77" s="186"/>
      <c r="BY77" s="186"/>
    </row>
    <row r="78" customFormat="false" ht="15.75" hidden="false" customHeight="true" outlineLevel="0" collapsed="false">
      <c r="B78" s="484" t="n">
        <v>43004</v>
      </c>
      <c r="C78" s="488" t="s">
        <v>357</v>
      </c>
      <c r="D78" s="488"/>
      <c r="E78" s="488"/>
      <c r="F78" s="488"/>
      <c r="G78" s="488"/>
      <c r="H78" s="488"/>
      <c r="I78" s="488"/>
      <c r="J78" s="488"/>
      <c r="K78" s="488"/>
      <c r="L78" s="488"/>
      <c r="M78" s="488"/>
      <c r="N78" s="488"/>
      <c r="O78" s="488"/>
      <c r="P78" s="488"/>
      <c r="Q78" s="488"/>
      <c r="R78" s="488"/>
      <c r="S78" s="488"/>
      <c r="T78" s="488"/>
      <c r="U78" s="488"/>
      <c r="V78" s="488"/>
      <c r="W78" s="488"/>
      <c r="X78" s="488"/>
      <c r="Y78" s="488"/>
      <c r="Z78" s="488"/>
      <c r="AA78" s="488"/>
      <c r="AB78" s="488"/>
      <c r="AC78" s="488"/>
      <c r="AD78" s="488"/>
      <c r="AE78" s="473"/>
      <c r="AF78" s="473"/>
      <c r="AG78" s="470"/>
      <c r="AH78" s="470"/>
      <c r="AI78" s="470"/>
      <c r="AJ78" s="470"/>
      <c r="AK78" s="470"/>
      <c r="AL78" s="470"/>
      <c r="AP78" s="194"/>
      <c r="AQ78" s="194"/>
      <c r="AR78" s="194"/>
      <c r="AY78" s="440"/>
      <c r="BR78" s="5"/>
      <c r="BS78" s="5"/>
      <c r="BT78" s="5"/>
      <c r="BX78" s="186"/>
      <c r="BY78" s="186"/>
    </row>
    <row r="79" customFormat="false" ht="15.75" hidden="false" customHeight="true" outlineLevel="0" collapsed="false">
      <c r="B79" s="484" t="n">
        <v>43005</v>
      </c>
      <c r="C79" s="488" t="s">
        <v>347</v>
      </c>
      <c r="D79" s="488"/>
      <c r="E79" s="488"/>
      <c r="F79" s="488"/>
      <c r="G79" s="488"/>
      <c r="H79" s="488"/>
      <c r="I79" s="488"/>
      <c r="J79" s="488"/>
      <c r="K79" s="488"/>
      <c r="L79" s="488"/>
      <c r="M79" s="488"/>
      <c r="N79" s="488"/>
      <c r="O79" s="488"/>
      <c r="P79" s="488"/>
      <c r="Q79" s="488"/>
      <c r="R79" s="488"/>
      <c r="S79" s="488"/>
      <c r="T79" s="488"/>
      <c r="U79" s="488"/>
      <c r="V79" s="488"/>
      <c r="W79" s="488"/>
      <c r="X79" s="488"/>
      <c r="Y79" s="488"/>
      <c r="Z79" s="488"/>
      <c r="AA79" s="488"/>
      <c r="AB79" s="488"/>
      <c r="AC79" s="488"/>
      <c r="AD79" s="488"/>
      <c r="AE79" s="473"/>
      <c r="AF79" s="473"/>
      <c r="AG79" s="470"/>
      <c r="AH79" s="470"/>
      <c r="AI79" s="470"/>
      <c r="AJ79" s="470"/>
      <c r="AK79" s="470"/>
      <c r="AL79" s="470"/>
      <c r="AP79" s="194"/>
      <c r="AQ79" s="194"/>
      <c r="AR79" s="194"/>
      <c r="AY79" s="440"/>
      <c r="BR79" s="5"/>
      <c r="BS79" s="5"/>
      <c r="BT79" s="5"/>
      <c r="BX79" s="186"/>
      <c r="BY79" s="186"/>
    </row>
    <row r="80" customFormat="false" ht="15.75" hidden="false" customHeight="true" outlineLevel="0" collapsed="false">
      <c r="B80" s="484" t="n">
        <v>43006</v>
      </c>
      <c r="C80" s="488" t="s">
        <v>358</v>
      </c>
      <c r="D80" s="488"/>
      <c r="E80" s="488"/>
      <c r="F80" s="488"/>
      <c r="G80" s="488"/>
      <c r="H80" s="488"/>
      <c r="I80" s="488"/>
      <c r="J80" s="488"/>
      <c r="K80" s="488"/>
      <c r="L80" s="488"/>
      <c r="M80" s="488"/>
      <c r="N80" s="488"/>
      <c r="O80" s="488"/>
      <c r="P80" s="488"/>
      <c r="Q80" s="488"/>
      <c r="R80" s="488"/>
      <c r="S80" s="488"/>
      <c r="T80" s="488"/>
      <c r="U80" s="488"/>
      <c r="V80" s="488"/>
      <c r="W80" s="488"/>
      <c r="X80" s="488"/>
      <c r="Y80" s="488"/>
      <c r="Z80" s="488"/>
      <c r="AA80" s="488"/>
      <c r="AB80" s="488"/>
      <c r="AC80" s="488"/>
      <c r="AD80" s="488"/>
      <c r="AE80" s="473"/>
      <c r="AF80" s="473"/>
      <c r="AG80" s="470"/>
      <c r="AH80" s="470"/>
      <c r="AI80" s="470"/>
      <c r="AJ80" s="470"/>
      <c r="AK80" s="470"/>
      <c r="AL80" s="470"/>
      <c r="AP80" s="194"/>
      <c r="AQ80" s="194"/>
      <c r="AR80" s="194"/>
      <c r="AY80" s="440"/>
      <c r="BR80" s="5"/>
      <c r="BS80" s="5"/>
      <c r="BT80" s="5"/>
      <c r="BX80" s="186"/>
      <c r="BY80" s="186"/>
    </row>
    <row r="81" customFormat="false" ht="15.75" hidden="false" customHeight="true" outlineLevel="0" collapsed="false">
      <c r="B81" s="484" t="n">
        <v>43007</v>
      </c>
      <c r="C81" s="488" t="s">
        <v>359</v>
      </c>
      <c r="D81" s="488"/>
      <c r="E81" s="488"/>
      <c r="F81" s="488"/>
      <c r="G81" s="488"/>
      <c r="H81" s="488"/>
      <c r="I81" s="488"/>
      <c r="J81" s="488"/>
      <c r="K81" s="488"/>
      <c r="L81" s="488"/>
      <c r="M81" s="488"/>
      <c r="N81" s="488"/>
      <c r="O81" s="488"/>
      <c r="P81" s="488"/>
      <c r="Q81" s="488"/>
      <c r="R81" s="488"/>
      <c r="S81" s="488"/>
      <c r="T81" s="488"/>
      <c r="U81" s="488"/>
      <c r="V81" s="488"/>
      <c r="W81" s="488"/>
      <c r="X81" s="488"/>
      <c r="Y81" s="488"/>
      <c r="Z81" s="488"/>
      <c r="AA81" s="488"/>
      <c r="AB81" s="488"/>
      <c r="AC81" s="488"/>
      <c r="AD81" s="488"/>
      <c r="AE81" s="473"/>
      <c r="AF81" s="473"/>
      <c r="AG81" s="470"/>
      <c r="AH81" s="470"/>
      <c r="AI81" s="470"/>
      <c r="AJ81" s="470"/>
      <c r="AK81" s="470"/>
      <c r="AL81" s="470"/>
      <c r="AP81" s="194"/>
      <c r="AQ81" s="194"/>
      <c r="AR81" s="194"/>
      <c r="AY81" s="440"/>
      <c r="BR81" s="5"/>
      <c r="BS81" s="5"/>
      <c r="BT81" s="5"/>
      <c r="BX81" s="186"/>
      <c r="BY81" s="186"/>
    </row>
    <row r="82" customFormat="false" ht="15.75" hidden="false" customHeight="true" outlineLevel="0" collapsed="false">
      <c r="B82" s="484" t="n">
        <v>43008</v>
      </c>
      <c r="C82" s="488" t="s">
        <v>360</v>
      </c>
      <c r="D82" s="488"/>
      <c r="E82" s="488"/>
      <c r="F82" s="488"/>
      <c r="G82" s="488"/>
      <c r="H82" s="488"/>
      <c r="I82" s="488"/>
      <c r="J82" s="488"/>
      <c r="K82" s="488"/>
      <c r="L82" s="488"/>
      <c r="M82" s="488"/>
      <c r="N82" s="488"/>
      <c r="O82" s="488"/>
      <c r="P82" s="488"/>
      <c r="Q82" s="488"/>
      <c r="R82" s="488"/>
      <c r="S82" s="488"/>
      <c r="T82" s="488"/>
      <c r="U82" s="488"/>
      <c r="V82" s="488"/>
      <c r="W82" s="488"/>
      <c r="X82" s="488"/>
      <c r="Y82" s="488"/>
      <c r="Z82" s="488"/>
      <c r="AA82" s="488"/>
      <c r="AB82" s="488"/>
      <c r="AC82" s="488"/>
      <c r="AD82" s="488"/>
      <c r="AE82" s="473"/>
      <c r="AF82" s="473"/>
      <c r="AG82" s="470"/>
      <c r="AH82" s="470"/>
      <c r="AI82" s="470"/>
      <c r="AJ82" s="470"/>
      <c r="AK82" s="470"/>
      <c r="AL82" s="470"/>
      <c r="AP82" s="194"/>
      <c r="AQ82" s="194"/>
      <c r="AR82" s="194"/>
      <c r="AY82" s="440"/>
      <c r="BR82" s="5"/>
      <c r="BS82" s="5"/>
      <c r="BT82" s="5"/>
      <c r="BX82" s="186"/>
      <c r="BY82" s="186"/>
    </row>
  </sheetData>
  <mergeCells count="113">
    <mergeCell ref="B1:X1"/>
    <mergeCell ref="B2:AF2"/>
    <mergeCell ref="B3:B5"/>
    <mergeCell ref="C3:C5"/>
    <mergeCell ref="D3:D5"/>
    <mergeCell ref="E3:F4"/>
    <mergeCell ref="G3:J3"/>
    <mergeCell ref="K3:N3"/>
    <mergeCell ref="O3:P4"/>
    <mergeCell ref="Q3:Q5"/>
    <mergeCell ref="R3:R5"/>
    <mergeCell ref="S3:S5"/>
    <mergeCell ref="T3:T5"/>
    <mergeCell ref="U3:U5"/>
    <mergeCell ref="V3:V5"/>
    <mergeCell ref="W3:W5"/>
    <mergeCell ref="X3:X5"/>
    <mergeCell ref="Y3:Y5"/>
    <mergeCell ref="Z3:Z5"/>
    <mergeCell ref="AA3:AA5"/>
    <mergeCell ref="AB3:AB5"/>
    <mergeCell ref="AC3:AC5"/>
    <mergeCell ref="AD3:AD5"/>
    <mergeCell ref="AE3:AE5"/>
    <mergeCell ref="AF3:AF5"/>
    <mergeCell ref="AG3:AG5"/>
    <mergeCell ref="AH3:AH5"/>
    <mergeCell ref="AI3:AI5"/>
    <mergeCell ref="AJ3:AJ5"/>
    <mergeCell ref="AK3:AK5"/>
    <mergeCell ref="AL3:AL5"/>
    <mergeCell ref="AM3:AM5"/>
    <mergeCell ref="AN3:AN5"/>
    <mergeCell ref="AO3:AO5"/>
    <mergeCell ref="AP3:AP5"/>
    <mergeCell ref="AQ3:AQ5"/>
    <mergeCell ref="AR3:AR5"/>
    <mergeCell ref="AS3:AS5"/>
    <mergeCell ref="AT3:AT5"/>
    <mergeCell ref="AU3:AU5"/>
    <mergeCell ref="AV3:AV5"/>
    <mergeCell ref="AW3:AW5"/>
    <mergeCell ref="AX3:AX5"/>
    <mergeCell ref="AZ3:AZ5"/>
    <mergeCell ref="BA3:BA5"/>
    <mergeCell ref="BB3:BB5"/>
    <mergeCell ref="BC3:BC5"/>
    <mergeCell ref="BD3:BD5"/>
    <mergeCell ref="BE3:BE5"/>
    <mergeCell ref="BJ3:BK3"/>
    <mergeCell ref="BN3:BN5"/>
    <mergeCell ref="BO3:BO5"/>
    <mergeCell ref="BP3:BP5"/>
    <mergeCell ref="BR3:BR5"/>
    <mergeCell ref="BS3:BS5"/>
    <mergeCell ref="BV3:BV5"/>
    <mergeCell ref="BW3:BW5"/>
    <mergeCell ref="BX3:BX5"/>
    <mergeCell ref="BY3:BY5"/>
    <mergeCell ref="G4:H4"/>
    <mergeCell ref="I4:J4"/>
    <mergeCell ref="K4:L4"/>
    <mergeCell ref="M4:N4"/>
    <mergeCell ref="BF4:BF5"/>
    <mergeCell ref="BG4:BG5"/>
    <mergeCell ref="BI4:BI5"/>
    <mergeCell ref="BJ4:BJ5"/>
    <mergeCell ref="BK4:BK5"/>
    <mergeCell ref="BL4:BL5"/>
    <mergeCell ref="BM4:BM5"/>
    <mergeCell ref="BU4:BU5"/>
    <mergeCell ref="A6:A12"/>
    <mergeCell ref="A13:A19"/>
    <mergeCell ref="A20:A26"/>
    <mergeCell ref="A27:A33"/>
    <mergeCell ref="A34:A40"/>
    <mergeCell ref="E44:F44"/>
    <mergeCell ref="G44:H44"/>
    <mergeCell ref="I44:J44"/>
    <mergeCell ref="K44:L44"/>
    <mergeCell ref="M44:N44"/>
    <mergeCell ref="O44:P44"/>
    <mergeCell ref="C52:AD52"/>
    <mergeCell ref="C53:AD53"/>
    <mergeCell ref="C54:AD54"/>
    <mergeCell ref="C55:AD55"/>
    <mergeCell ref="C56:AD56"/>
    <mergeCell ref="C57:AD57"/>
    <mergeCell ref="C58:AD58"/>
    <mergeCell ref="C59:AD59"/>
    <mergeCell ref="C60:AD60"/>
    <mergeCell ref="C61:AD61"/>
    <mergeCell ref="C62:AD62"/>
    <mergeCell ref="C63:AD63"/>
    <mergeCell ref="C64:AD64"/>
    <mergeCell ref="C65:AD65"/>
    <mergeCell ref="C66:AD66"/>
    <mergeCell ref="C67:AD67"/>
    <mergeCell ref="C68:AD68"/>
    <mergeCell ref="C69:AD69"/>
    <mergeCell ref="C70:AD70"/>
    <mergeCell ref="C71:AD71"/>
    <mergeCell ref="C72:AD72"/>
    <mergeCell ref="C73:AD73"/>
    <mergeCell ref="C74:AD74"/>
    <mergeCell ref="C75:AD75"/>
    <mergeCell ref="C76:AD76"/>
    <mergeCell ref="C77:AD77"/>
    <mergeCell ref="C78:AD78"/>
    <mergeCell ref="C79:AD79"/>
    <mergeCell ref="C80:AD80"/>
    <mergeCell ref="C81:AD81"/>
    <mergeCell ref="C82:AD82"/>
  </mergeCells>
  <conditionalFormatting sqref="Q13:S15">
    <cfRule type="cellIs" priority="2" operator="greaterThan" aboveAverage="0" equalAverage="0" bottom="0" percent="0" rank="0" text="" dxfId="8">
      <formula>3768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2017-08-11T08:57:03Z</dcterms:created>
  <dc:creator>ops.e</dc:creator>
  <dc:description/>
  <dc:language>en-US</dc:language>
  <cp:lastModifiedBy/>
  <dcterms:modified xsi:type="dcterms:W3CDTF">2021-01-13T18:17:46Z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